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selott Ringman\Desktop\"/>
    </mc:Choice>
  </mc:AlternateContent>
  <xr:revisionPtr revIDLastSave="0" documentId="13_ncr:1_{500D29BA-49C4-441C-9ED2-EA27B7F8CA93}" xr6:coauthVersionLast="38" xr6:coauthVersionMax="38" xr10:uidLastSave="{00000000-0000-0000-0000-000000000000}"/>
  <bookViews>
    <workbookView xWindow="0" yWindow="0" windowWidth="25200" windowHeight="11775" tabRatio="548" xr2:uid="{00000000-000D-0000-FFFF-FFFF00000000}"/>
  </bookViews>
  <sheets>
    <sheet name="Blad1" sheetId="1" r:id="rId1"/>
  </sheets>
  <definedNames>
    <definedName name="_xlnm.Print_Area" localSheetId="0">Blad1!$B$4:$R$60</definedName>
  </definedNames>
  <calcPr calcId="181029"/>
</workbook>
</file>

<file path=xl/calcChain.xml><?xml version="1.0" encoding="utf-8"?>
<calcChain xmlns="http://schemas.openxmlformats.org/spreadsheetml/2006/main">
  <c r="AO25" i="1" l="1"/>
  <c r="AP24" i="1" s="1"/>
  <c r="AP25" i="1" s="1"/>
  <c r="AO24" i="1"/>
  <c r="AP23" i="1" s="1"/>
  <c r="AO23" i="1"/>
  <c r="AP22" i="1" s="1"/>
  <c r="AO22" i="1"/>
  <c r="AO21" i="1"/>
  <c r="AP26" i="1" l="1"/>
  <c r="AJ48" i="1" l="1"/>
  <c r="AF46" i="1"/>
  <c r="AJ46" i="1" s="1"/>
  <c r="AF45" i="1"/>
  <c r="AI45" i="1" s="1"/>
  <c r="AF44" i="1"/>
  <c r="AF43" i="1"/>
  <c r="AG46" i="1" l="1"/>
  <c r="AG43" i="1"/>
  <c r="AI43" i="1"/>
  <c r="AK43" i="1" s="1"/>
  <c r="AH43" i="1"/>
  <c r="AJ43" i="1"/>
  <c r="AJ49" i="1"/>
  <c r="AI49" i="1"/>
  <c r="AJ50" i="1" s="1"/>
  <c r="AH55" i="1" s="1"/>
  <c r="AI55" i="1" s="1"/>
  <c r="AK55" i="1" s="1"/>
  <c r="AL46" i="1"/>
  <c r="AH46" i="1"/>
  <c r="AJ45" i="1"/>
  <c r="AK45" i="1" s="1"/>
  <c r="AI46" i="1"/>
  <c r="AK46" i="1" s="1"/>
  <c r="AH54" i="1"/>
  <c r="AI54" i="1" s="1"/>
  <c r="AL44" i="1"/>
  <c r="AH44" i="1"/>
  <c r="AF47" i="1"/>
  <c r="AL47" i="1" s="1"/>
  <c r="AJ54" i="1" s="1"/>
  <c r="AK54" i="1" s="1"/>
  <c r="AI44" i="1"/>
  <c r="AG45" i="1"/>
  <c r="AL45" i="1"/>
  <c r="AL43" i="1"/>
  <c r="AJ44" i="1"/>
  <c r="AH45" i="1"/>
  <c r="AG44" i="1"/>
  <c r="AK44" i="1" l="1"/>
  <c r="AG47" i="1"/>
  <c r="AJ8" i="1" l="1"/>
  <c r="AU60" i="1" l="1"/>
  <c r="AM68" i="1"/>
  <c r="AO68" i="1" s="1"/>
  <c r="AM67" i="1"/>
  <c r="AO67" i="1" s="1"/>
  <c r="AM66" i="1"/>
  <c r="AO66" i="1" s="1"/>
  <c r="AM65" i="1"/>
  <c r="AO65" i="1" s="1"/>
  <c r="AM61" i="1"/>
  <c r="AO54" i="1"/>
  <c r="AP55" i="1"/>
  <c r="AP54" i="1"/>
  <c r="AP53" i="1"/>
  <c r="AP52" i="1"/>
  <c r="AO55" i="1"/>
  <c r="AO53" i="1"/>
  <c r="AO52" i="1"/>
  <c r="AU46" i="1"/>
  <c r="AU45" i="1"/>
  <c r="AU44" i="1"/>
  <c r="AV46" i="1"/>
  <c r="AV45" i="1"/>
  <c r="AV44" i="1"/>
  <c r="AV43" i="1"/>
  <c r="AU43" i="1"/>
  <c r="AO31" i="1"/>
  <c r="AO32" i="1"/>
  <c r="AO33" i="1"/>
  <c r="AO34" i="1"/>
  <c r="AO35" i="1"/>
  <c r="AO36" i="1"/>
  <c r="AO37" i="1"/>
  <c r="AO38" i="1"/>
  <c r="AO30" i="1"/>
  <c r="AV47" i="1" l="1"/>
  <c r="BO10" i="1" s="1"/>
  <c r="AU47" i="1"/>
  <c r="AN43" i="1" s="1"/>
  <c r="AN68" i="1"/>
  <c r="AO69" i="1"/>
  <c r="AT61" i="1" s="1"/>
  <c r="AN67" i="1"/>
  <c r="AN66" i="1"/>
  <c r="AQ53" i="1"/>
  <c r="AS53" i="1" s="1"/>
  <c r="AQ55" i="1"/>
  <c r="AR55" i="1" s="1"/>
  <c r="AQ54" i="1"/>
  <c r="AQ52" i="1"/>
  <c r="K38" i="1"/>
  <c r="AF29" i="1"/>
  <c r="AG29" i="1" s="1"/>
  <c r="AH29" i="1" s="1"/>
  <c r="AF30" i="1"/>
  <c r="AG30" i="1" s="1"/>
  <c r="AF31" i="1"/>
  <c r="AG31" i="1" s="1"/>
  <c r="AF32" i="1"/>
  <c r="AG32" i="1" s="1"/>
  <c r="AH32" i="1" s="1"/>
  <c r="AF33" i="1"/>
  <c r="AG33" i="1" s="1"/>
  <c r="AH33" i="1" s="1"/>
  <c r="AF34" i="1"/>
  <c r="AG34" i="1" s="1"/>
  <c r="AH34" i="1" s="1"/>
  <c r="AF35" i="1"/>
  <c r="AG35" i="1" s="1"/>
  <c r="AH35" i="1" s="1"/>
  <c r="AF36" i="1"/>
  <c r="AG36" i="1" s="1"/>
  <c r="AH36" i="1" s="1"/>
  <c r="AF28" i="1"/>
  <c r="AG28" i="1" s="1"/>
  <c r="AH28" i="1" s="1"/>
  <c r="AF27" i="1"/>
  <c r="AG27" i="1" s="1"/>
  <c r="AE27" i="1"/>
  <c r="AH27" i="1" l="1"/>
  <c r="AV37" i="1"/>
  <c r="BQ10" i="1"/>
  <c r="BN10" i="1"/>
  <c r="AR53" i="1"/>
  <c r="AV35" i="1"/>
  <c r="AX35" i="1" s="1"/>
  <c r="AS55" i="1"/>
  <c r="AU55" i="1" s="1"/>
  <c r="AS54" i="1"/>
  <c r="AR54" i="1"/>
  <c r="AS52" i="1"/>
  <c r="AR52" i="1"/>
  <c r="AN65" i="1"/>
  <c r="AN69" i="1" s="1"/>
  <c r="AS61" i="1" s="1"/>
  <c r="AM69" i="1"/>
  <c r="AN30" i="1"/>
  <c r="AP30" i="1" s="1"/>
  <c r="AG37" i="1"/>
  <c r="AP6" i="1"/>
  <c r="AP7" i="1"/>
  <c r="N28" i="1"/>
  <c r="O28" i="1" s="1"/>
  <c r="P28" i="1" s="1"/>
  <c r="J28" i="1"/>
  <c r="K28" i="1" s="1"/>
  <c r="L28" i="1" s="1"/>
  <c r="F28" i="1"/>
  <c r="G28" i="1" s="1"/>
  <c r="H28" i="1" s="1"/>
  <c r="E35" i="1"/>
  <c r="I35" i="1"/>
  <c r="M35" i="1"/>
  <c r="AE14" i="1"/>
  <c r="AE13" i="1"/>
  <c r="AE12" i="1"/>
  <c r="AE11" i="1"/>
  <c r="AE9" i="1"/>
  <c r="AF9" i="1" s="1"/>
  <c r="AE8" i="1"/>
  <c r="AF8" i="1" s="1"/>
  <c r="AE7" i="1"/>
  <c r="AF7" i="1" s="1"/>
  <c r="AE6" i="1"/>
  <c r="AF6" i="1" s="1"/>
  <c r="BC10" i="1" l="1"/>
  <c r="AR30" i="1"/>
  <c r="AS30" i="1"/>
  <c r="AQ30" i="1"/>
  <c r="AP8" i="1"/>
  <c r="AM71" i="1"/>
  <c r="AF13" i="1"/>
  <c r="AF14" i="1"/>
  <c r="AF11" i="1"/>
  <c r="AF12" i="1"/>
  <c r="AQ8" i="1"/>
  <c r="AP9" i="1" s="1"/>
  <c r="AR8" i="1"/>
  <c r="AG12" i="1"/>
  <c r="AG11" i="1"/>
  <c r="AG14" i="1"/>
  <c r="AG13" i="1"/>
  <c r="AH11" i="1" l="1"/>
  <c r="AI11" i="1" s="1"/>
  <c r="AH13" i="1"/>
  <c r="AI13" i="1" s="1"/>
  <c r="AH12" i="1"/>
  <c r="AJ12" i="1" s="1"/>
  <c r="AH7" i="1" s="1"/>
  <c r="AH14" i="1"/>
  <c r="AJ14" i="1" s="1"/>
  <c r="AJ13" i="1" l="1"/>
  <c r="AH8" i="1" s="1"/>
  <c r="AJ11" i="1"/>
  <c r="AQ61" i="1"/>
  <c r="AI12" i="1"/>
  <c r="AI14" i="1"/>
  <c r="AG9" i="1" s="1"/>
  <c r="AG7" i="1"/>
  <c r="AG8" i="1"/>
  <c r="AH9" i="1"/>
  <c r="CU90" i="1" l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89" i="1"/>
  <c r="AV8" i="1" l="1"/>
  <c r="AV7" i="1"/>
  <c r="AV6" i="1"/>
  <c r="AU18" i="1"/>
  <c r="AU15" i="1"/>
  <c r="AU14" i="1"/>
  <c r="AU13" i="1"/>
  <c r="AU12" i="1"/>
  <c r="AT9" i="1"/>
  <c r="Q35" i="1"/>
  <c r="P34" i="1"/>
  <c r="P33" i="1"/>
  <c r="P32" i="1"/>
  <c r="P31" i="1"/>
  <c r="P30" i="1"/>
  <c r="P29" i="1"/>
  <c r="L34" i="1"/>
  <c r="L33" i="1"/>
  <c r="L32" i="1"/>
  <c r="L31" i="1"/>
  <c r="L30" i="1"/>
  <c r="L29" i="1"/>
  <c r="H34" i="1"/>
  <c r="H33" i="1"/>
  <c r="H32" i="1"/>
  <c r="H31" i="1"/>
  <c r="H30" i="1"/>
  <c r="H29" i="1"/>
  <c r="D29" i="1"/>
  <c r="D30" i="1"/>
  <c r="D31" i="1"/>
  <c r="D32" i="1"/>
  <c r="D33" i="1"/>
  <c r="D34" i="1"/>
  <c r="B28" i="1"/>
  <c r="P26" i="1"/>
  <c r="AS24" i="1" s="1"/>
  <c r="L26" i="1"/>
  <c r="AS23" i="1" s="1"/>
  <c r="H26" i="1"/>
  <c r="AS22" i="1" s="1"/>
  <c r="D26" i="1"/>
  <c r="AS21" i="1" s="1"/>
  <c r="AS25" i="1" l="1"/>
  <c r="O38" i="1" s="1"/>
  <c r="L35" i="1"/>
  <c r="AW45" i="1" s="1"/>
  <c r="H35" i="1"/>
  <c r="AW44" i="1" s="1"/>
  <c r="C28" i="1"/>
  <c r="D28" i="1" s="1"/>
  <c r="P35" i="1"/>
  <c r="AT8" i="1"/>
  <c r="AT7" i="1"/>
  <c r="AT6" i="1"/>
  <c r="AN37" i="1"/>
  <c r="AP37" i="1" s="1"/>
  <c r="BJ10" i="1" s="1"/>
  <c r="AN36" i="1"/>
  <c r="AP36" i="1" s="1"/>
  <c r="AN34" i="1"/>
  <c r="AP34" i="1" s="1"/>
  <c r="AN33" i="1"/>
  <c r="AP33" i="1" s="1"/>
  <c r="BF10" i="1" s="1"/>
  <c r="AN32" i="1"/>
  <c r="AP32" i="1" s="1"/>
  <c r="AN31" i="1"/>
  <c r="AP31" i="1" s="1"/>
  <c r="AR34" i="1" l="1"/>
  <c r="AQ34" i="1"/>
  <c r="BG10" i="1"/>
  <c r="BE10" i="1"/>
  <c r="AQ32" i="1"/>
  <c r="AR32" i="1"/>
  <c r="BD10" i="1"/>
  <c r="AS31" i="1"/>
  <c r="AR31" i="1"/>
  <c r="AQ31" i="1"/>
  <c r="AQ36" i="1"/>
  <c r="BI10" i="1"/>
  <c r="AE21" i="1"/>
  <c r="AW46" i="1"/>
  <c r="AT55" i="1"/>
  <c r="AE20" i="1"/>
  <c r="AT54" i="1"/>
  <c r="AU54" i="1" s="1"/>
  <c r="AE19" i="1"/>
  <c r="AT53" i="1"/>
  <c r="AU53" i="1" s="1"/>
  <c r="AV36" i="1"/>
  <c r="AN35" i="1"/>
  <c r="AP35" i="1" s="1"/>
  <c r="AR33" i="1"/>
  <c r="AQ33" i="1"/>
  <c r="AS37" i="1"/>
  <c r="AR37" i="1"/>
  <c r="AQ37" i="1"/>
  <c r="AE29" i="1"/>
  <c r="AE28" i="1"/>
  <c r="AE32" i="1"/>
  <c r="AE33" i="1"/>
  <c r="AE30" i="1"/>
  <c r="AH30" i="1" s="1"/>
  <c r="AE34" i="1"/>
  <c r="AE31" i="1"/>
  <c r="AH31" i="1" s="1"/>
  <c r="D35" i="1"/>
  <c r="AQ35" i="1" l="1"/>
  <c r="BH10" i="1"/>
  <c r="AF21" i="1"/>
  <c r="AG21" i="1"/>
  <c r="AT52" i="1"/>
  <c r="AU52" i="1" s="1"/>
  <c r="AU56" i="1" s="1"/>
  <c r="AW43" i="1"/>
  <c r="AW47" i="1" s="1"/>
  <c r="AF19" i="1"/>
  <c r="AG19" i="1" s="1"/>
  <c r="AF20" i="1"/>
  <c r="AG20" i="1"/>
  <c r="AX36" i="1"/>
  <c r="AV38" i="1"/>
  <c r="AE18" i="1"/>
  <c r="AG18" i="1" s="1"/>
  <c r="AP61" i="1" l="1"/>
  <c r="AR61" i="1" s="1"/>
  <c r="AU61" i="1" s="1"/>
  <c r="AU58" i="1"/>
  <c r="AF18" i="1"/>
  <c r="AF22" i="1" s="1"/>
  <c r="AV39" i="1"/>
  <c r="AH6" i="1"/>
  <c r="AG6" i="1"/>
  <c r="AK8" i="1" l="1"/>
  <c r="AL8" i="1"/>
  <c r="AG22" i="1"/>
  <c r="EX87" i="1" l="1"/>
  <c r="EX85" i="1"/>
  <c r="EY85" i="1" s="1"/>
  <c r="EZ85" i="1" s="1"/>
  <c r="EX84" i="1"/>
  <c r="EY84" i="1" s="1"/>
  <c r="EX83" i="1"/>
  <c r="EY83" i="1" s="1"/>
  <c r="EX82" i="1"/>
  <c r="EY82" i="1" s="1"/>
  <c r="EX81" i="1"/>
  <c r="EY81" i="1" s="1"/>
  <c r="EX80" i="1"/>
  <c r="EY80" i="1" s="1"/>
  <c r="FB67" i="1"/>
  <c r="EY67" i="1"/>
  <c r="EW67" i="1"/>
  <c r="EZ67" i="1" s="1"/>
  <c r="EV67" i="1"/>
  <c r="EU67" i="1"/>
  <c r="FC67" i="1" s="1"/>
  <c r="FB66" i="1"/>
  <c r="EY66" i="1"/>
  <c r="EW66" i="1"/>
  <c r="EZ66" i="1" s="1"/>
  <c r="EV66" i="1"/>
  <c r="EU66" i="1"/>
  <c r="FC66" i="1" s="1"/>
  <c r="FB65" i="1"/>
  <c r="EY65" i="1"/>
  <c r="EW65" i="1"/>
  <c r="EZ65" i="1" s="1"/>
  <c r="EV65" i="1"/>
  <c r="EU65" i="1"/>
  <c r="FC65" i="1" s="1"/>
  <c r="FB64" i="1"/>
  <c r="EY64" i="1"/>
  <c r="EW64" i="1"/>
  <c r="EZ64" i="1" s="1"/>
  <c r="EV64" i="1"/>
  <c r="EU64" i="1"/>
  <c r="FC64" i="1" s="1"/>
  <c r="FB63" i="1"/>
  <c r="EY63" i="1"/>
  <c r="EW63" i="1"/>
  <c r="EZ63" i="1" s="1"/>
  <c r="EV63" i="1"/>
  <c r="EU63" i="1"/>
  <c r="FC63" i="1" s="1"/>
  <c r="FB62" i="1"/>
  <c r="EY62" i="1"/>
  <c r="EW62" i="1"/>
  <c r="EZ62" i="1" s="1"/>
  <c r="EV62" i="1"/>
  <c r="EU62" i="1"/>
  <c r="FC62" i="1" s="1"/>
  <c r="EW56" i="1"/>
  <c r="EW55" i="1"/>
  <c r="EW54" i="1"/>
  <c r="EW53" i="1"/>
  <c r="EW52" i="1"/>
  <c r="EW51" i="1"/>
  <c r="EZ83" i="1" l="1"/>
  <c r="EZ81" i="1"/>
  <c r="EZ80" i="1"/>
  <c r="EZ82" i="1"/>
  <c r="EZ84" i="1"/>
  <c r="EX64" i="1"/>
  <c r="EV53" i="1"/>
  <c r="EX53" i="1" s="1"/>
  <c r="EX65" i="1"/>
  <c r="EV54" i="1"/>
  <c r="EX54" i="1" s="1"/>
  <c r="EX66" i="1"/>
  <c r="EV55" i="1"/>
  <c r="EX55" i="1" s="1"/>
  <c r="EV56" i="1"/>
  <c r="EX56" i="1" s="1"/>
  <c r="EX67" i="1"/>
  <c r="EW70" i="1"/>
  <c r="FA65" i="1" s="1"/>
  <c r="FD62" i="1"/>
  <c r="FD63" i="1"/>
  <c r="FD64" i="1"/>
  <c r="FD65" i="1"/>
  <c r="FD66" i="1"/>
  <c r="FD67" i="1"/>
  <c r="EX63" i="1" l="1"/>
  <c r="FA66" i="1"/>
  <c r="EZ86" i="1"/>
  <c r="EX88" i="1" s="1"/>
  <c r="FA62" i="1"/>
  <c r="FA63" i="1"/>
  <c r="EX70" i="1"/>
  <c r="EY70" i="1"/>
  <c r="EZ70" i="1"/>
  <c r="FA70" i="1"/>
  <c r="FA67" i="1"/>
  <c r="FA64" i="1"/>
  <c r="EV52" i="1" l="1"/>
  <c r="EX52" i="1" s="1"/>
  <c r="EV51" i="1"/>
  <c r="EX51" i="1" s="1"/>
  <c r="EW71" i="1"/>
  <c r="EX57" i="1" l="1"/>
  <c r="EX62" i="1"/>
  <c r="EZ71" i="1"/>
  <c r="EY71" i="1"/>
  <c r="EY72" i="1" s="1"/>
  <c r="EX71" i="1"/>
  <c r="FA71" i="1"/>
  <c r="FA72" i="1" s="1"/>
  <c r="FA73" i="1" s="1"/>
  <c r="FA74" i="1" l="1"/>
  <c r="FA75" i="1" s="1"/>
  <c r="FA76" i="1" s="1"/>
  <c r="AU21" i="1" l="1"/>
  <c r="AU19" i="1"/>
  <c r="AU20" i="1"/>
  <c r="AX37" i="1" l="1"/>
  <c r="AN38" i="1"/>
  <c r="AN39" i="1" s="1"/>
  <c r="AE35" i="1"/>
  <c r="AH37" i="1" s="1"/>
  <c r="AP38" i="1" l="1"/>
  <c r="AQ38" i="1" s="1"/>
  <c r="AQ39" i="1" s="1"/>
  <c r="AW35" i="1" s="1"/>
  <c r="AR38" i="1" l="1"/>
  <c r="AR39" i="1" s="1"/>
  <c r="AW36" i="1" s="1"/>
  <c r="AS38" i="1"/>
  <c r="AS39" i="1" s="1"/>
  <c r="AW37" i="1" s="1"/>
  <c r="BK10" i="1"/>
  <c r="AP39" i="1"/>
  <c r="AW38" i="1" s="1"/>
  <c r="AX38" i="1" s="1"/>
  <c r="AX39" i="1" s="1"/>
  <c r="AT32" i="1" s="1"/>
  <c r="AU32" i="1" s="1"/>
  <c r="AV32" i="1" s="1"/>
  <c r="AX32" i="1" s="1"/>
  <c r="AW32" i="1" l="1"/>
  <c r="AY32" i="1" s="1"/>
  <c r="N51" i="1" s="1"/>
  <c r="AE36" i="1" l="1"/>
  <c r="AE37" i="1" s="1"/>
  <c r="AE38" i="1" l="1"/>
  <c r="O52" i="1" s="1"/>
  <c r="BL10" i="1"/>
  <c r="AY61" i="1"/>
  <c r="AN61" i="1" l="1"/>
  <c r="AO61" i="1" s="1"/>
  <c r="P57" i="1"/>
  <c r="BM10" i="1"/>
  <c r="BP10" i="1"/>
</calcChain>
</file>

<file path=xl/sharedStrings.xml><?xml version="1.0" encoding="utf-8"?>
<sst xmlns="http://schemas.openxmlformats.org/spreadsheetml/2006/main" count="594" uniqueCount="341">
  <si>
    <t>EP</t>
  </si>
  <si>
    <t>Pris</t>
  </si>
  <si>
    <t>Djur</t>
  </si>
  <si>
    <t>EP 1-9</t>
  </si>
  <si>
    <t>Avkortat</t>
  </si>
  <si>
    <t>Pris totalt</t>
  </si>
  <si>
    <t>Poäng</t>
  </si>
  <si>
    <t>Medel</t>
  </si>
  <si>
    <t>Djurslag</t>
  </si>
  <si>
    <t>Moment 1</t>
  </si>
  <si>
    <t>Moment 2</t>
  </si>
  <si>
    <t>Moment 3</t>
  </si>
  <si>
    <t>Moment 4</t>
  </si>
  <si>
    <t>Moment 5</t>
  </si>
  <si>
    <t>Moment 6</t>
  </si>
  <si>
    <t>Moment 7</t>
  </si>
  <si>
    <t>Moment 8</t>
  </si>
  <si>
    <t>Moment 9</t>
  </si>
  <si>
    <t>Losstid</t>
  </si>
  <si>
    <t>Rå</t>
  </si>
  <si>
    <t>Drevslut</t>
  </si>
  <si>
    <t>Hjort</t>
  </si>
  <si>
    <t>Räv</t>
  </si>
  <si>
    <t>Hare</t>
  </si>
  <si>
    <t>Beräkning delmoment 10</t>
  </si>
  <si>
    <t>Kanin</t>
  </si>
  <si>
    <t>Drevtid</t>
  </si>
  <si>
    <t>Hopslagna drev</t>
  </si>
  <si>
    <t>Drev</t>
  </si>
  <si>
    <t>Drevtider</t>
  </si>
  <si>
    <t>Moment  1</t>
  </si>
  <si>
    <t xml:space="preserve">Långvarig vägran att söka.  Har utan att resa vilt släppt kontakten med föraren.  </t>
  </si>
  <si>
    <t>Planlöst mycket kort eller vidsträkt sök med dålig kontakt med föraren.</t>
  </si>
  <si>
    <t>SÖK</t>
  </si>
  <si>
    <t>Upptagningsförmåga/arbetet på slag</t>
  </si>
  <si>
    <t>Drevsäkerhet</t>
  </si>
  <si>
    <t>Moment 10</t>
  </si>
  <si>
    <t>Drevsätt</t>
  </si>
  <si>
    <t>Tapptarbete</t>
  </si>
  <si>
    <t>Skall-Hörbarhet</t>
  </si>
  <si>
    <t>Skallmarkering</t>
  </si>
  <si>
    <t>Samarbete</t>
  </si>
  <si>
    <t>Lydnad</t>
  </si>
  <si>
    <t>Jaktduglighet</t>
  </si>
  <si>
    <t>Adress</t>
  </si>
  <si>
    <t>D-cert</t>
  </si>
  <si>
    <t xml:space="preserve">Ett bra arbete på slag som resulterar i upptag. </t>
  </si>
  <si>
    <t>Har inte kunnat bedömas i momentet men kan tilldelas pris.</t>
  </si>
  <si>
    <t>Kan inte resa vilt fast det finns slag. Har drevliknande väckskall.</t>
  </si>
  <si>
    <t>Har ett planlöst arbete på slag, saknar ihärdighet, uppvisar envis rotning.</t>
  </si>
  <si>
    <t>Har dålig kontakt med drevdjuret, många förspringningar, ofta återkommande tappter, driver om löpor, driver bakspår korta sträckor.</t>
  </si>
  <si>
    <t>Har flera ej prisvärda drev.</t>
  </si>
  <si>
    <t>Håller igång drevdjuret i normala repriser. Tappter får förekomma.</t>
  </si>
  <si>
    <t>Håller igång drevdjuret effektivt och metodiskt med få avbrott även under svåra förhållanden. Fler drev där minst 2 är prisvärda.</t>
  </si>
  <si>
    <t>Befinner sig oberoende av terräng långt efter drevdjuret.Drevets förflyttning kan inte följas eller bedömas. Driver bakspår långa sträckor.</t>
  </si>
  <si>
    <t>Flera kortare ej prisvärda drev i god kontakt med drevdjuret .</t>
  </si>
  <si>
    <t>Bakspårsdrivare, enstaka tillfällen. Driver om löpor kortare sträckor vid enstaka tillfällen. Markdrivare,  flera längre förspringningar. Vinddrivare , genar vid upprepade tillfällen.</t>
  </si>
  <si>
    <t>Bakspårsdrivare vid flera tillfällen och längre sträckor. Utpräglad vinddrivare med många längre förspringningar.</t>
  </si>
  <si>
    <t>Har 1 prisvärt tapptfritt drev under normala förhållanden.</t>
  </si>
  <si>
    <t>Löser sina tappter på ett bra sätt.</t>
  </si>
  <si>
    <t>Slarvigt tapptarbete. Lämnar tapptet efter kort tid. Går inte självmant tillbaks till tapptet. Har drevliknande skall under tapptarbetet.</t>
  </si>
  <si>
    <t>Helt planlöst tapptarbete. Inte är intresserad av tapptarbetet. Envis rotning.</t>
  </si>
  <si>
    <r>
      <t xml:space="preserve">Effektivt och metodiskt löser tappter på ett </t>
    </r>
    <r>
      <rPr>
        <i/>
        <sz val="11"/>
        <color theme="1"/>
        <rFont val="Calibri"/>
        <family val="2"/>
        <scheme val="minor"/>
      </rPr>
      <t xml:space="preserve">utmärkt </t>
    </r>
    <r>
      <rPr>
        <sz val="11"/>
        <color theme="1"/>
        <rFont val="Calibri"/>
        <family val="2"/>
        <scheme val="minor"/>
      </rPr>
      <t>sätt även under svåra förhållanden.</t>
    </r>
  </si>
  <si>
    <t>Anpassar drevfarten efter förhållande och drevdjur, är spårnoga med få förspringningar. 1:a pris + ytterliggare prisvärt drev.</t>
  </si>
  <si>
    <r>
      <t xml:space="preserve">Skallet är klangfullt/flertonigt med </t>
    </r>
    <r>
      <rPr>
        <i/>
        <sz val="11"/>
        <color theme="1"/>
        <rFont val="Calibri"/>
        <family val="2"/>
        <scheme val="minor"/>
      </rPr>
      <t xml:space="preserve">utmärkt </t>
    </r>
    <r>
      <rPr>
        <sz val="11"/>
        <color theme="1"/>
        <rFont val="Calibri"/>
        <family val="2"/>
        <scheme val="minor"/>
      </rPr>
      <t>hörbarhetpå långt håll vid normala förhållanden. Avstånd kan mätas med GPS.</t>
    </r>
  </si>
  <si>
    <r>
      <t xml:space="preserve">Skall med </t>
    </r>
    <r>
      <rPr>
        <i/>
        <sz val="11"/>
        <color theme="1"/>
        <rFont val="Calibri"/>
        <family val="2"/>
        <scheme val="minor"/>
      </rPr>
      <t xml:space="preserve">bra </t>
    </r>
    <r>
      <rPr>
        <sz val="11"/>
        <color theme="1"/>
        <rFont val="Calibri"/>
        <family val="2"/>
        <scheme val="minor"/>
      </rPr>
      <t>hörbarhet vid normala förhållanden.</t>
    </r>
  </si>
  <si>
    <t>Dåligt skall som inte tränger igenom utan att några egentliga hinder finns. Domaren har svårighet att bedomma drevet trots närheten till buktområdet.</t>
  </si>
  <si>
    <t>Mycket dålig hörbarhet trots nära avstånd i normal terräng.</t>
  </si>
  <si>
    <t>KODNING</t>
  </si>
  <si>
    <t>Vägrar söka</t>
  </si>
  <si>
    <t>Långsam</t>
  </si>
  <si>
    <t>Planlöst</t>
  </si>
  <si>
    <t>Saknar kotakt m föraren</t>
  </si>
  <si>
    <t>Metodiskt</t>
  </si>
  <si>
    <t>Snabbt</t>
  </si>
  <si>
    <t>För vidsträkt</t>
  </si>
  <si>
    <t>För trångt</t>
  </si>
  <si>
    <t>Kod</t>
  </si>
  <si>
    <t>Mom.1</t>
  </si>
  <si>
    <t>Mom.2</t>
  </si>
  <si>
    <t>Mom.3</t>
  </si>
  <si>
    <t>Mom.4</t>
  </si>
  <si>
    <t>Mom.5</t>
  </si>
  <si>
    <t>Mom.6</t>
  </si>
  <si>
    <t>Mom.7</t>
  </si>
  <si>
    <t>Mom.8</t>
  </si>
  <si>
    <t>Mom.9</t>
  </si>
  <si>
    <t>Mom.10</t>
  </si>
  <si>
    <t>Vägrar arbete på slag</t>
  </si>
  <si>
    <t>Måttliga väckskall</t>
  </si>
  <si>
    <t>Envis rotning</t>
  </si>
  <si>
    <t>Utan väckskall</t>
  </si>
  <si>
    <t>Drevliknande väckskall</t>
  </si>
  <si>
    <t>Rikliga väckskall</t>
  </si>
  <si>
    <t>Snabb</t>
  </si>
  <si>
    <t>K.E.B</t>
  </si>
  <si>
    <t>Upprepade längre tappter</t>
  </si>
  <si>
    <t>Enstaka kortare tappter</t>
  </si>
  <si>
    <t>Något hackigt</t>
  </si>
  <si>
    <t>Drev på bakspår/Omdrivning av löpor</t>
  </si>
  <si>
    <t>Flytande/tappfritt</t>
  </si>
  <si>
    <t>För snabb</t>
  </si>
  <si>
    <t>Spårnoga</t>
  </si>
  <si>
    <t>Vinddrivare</t>
  </si>
  <si>
    <t>Lagom snabb(flytande)</t>
  </si>
  <si>
    <t>Mycket långsam</t>
  </si>
  <si>
    <t>Ihärdig(metodisk)</t>
  </si>
  <si>
    <t>Lämnar snabbt tappten</t>
  </si>
  <si>
    <t>Enstaka väckskall</t>
  </si>
  <si>
    <t>Ljus skallton</t>
  </si>
  <si>
    <t>Grov skallton</t>
  </si>
  <si>
    <t>Dubbelskall</t>
  </si>
  <si>
    <t>Mycket klangfullt</t>
  </si>
  <si>
    <t>Klanglöst</t>
  </si>
  <si>
    <t>Mycket god hörbarhet</t>
  </si>
  <si>
    <t>Klangfullt</t>
  </si>
  <si>
    <t>Flertonigt</t>
  </si>
  <si>
    <t>Tät</t>
  </si>
  <si>
    <t>Gles</t>
  </si>
  <si>
    <t>Repriser</t>
  </si>
  <si>
    <t>Lös</t>
  </si>
  <si>
    <t>Hård</t>
  </si>
  <si>
    <t>Mycket god nyansering</t>
  </si>
  <si>
    <t>Ingen nyansering</t>
  </si>
  <si>
    <t>Hetsigt</t>
  </si>
  <si>
    <t>Återkommer snabbt</t>
  </si>
  <si>
    <t>Återkommer ej inom föreskriven tid</t>
  </si>
  <si>
    <t>Kontakt och svarsskall</t>
  </si>
  <si>
    <t>Ej självman återgång kontrollerad</t>
  </si>
  <si>
    <t>Kan inkallas under drev</t>
  </si>
  <si>
    <t>Kan inkallas under sök</t>
  </si>
  <si>
    <t>Kan ej inkallas</t>
  </si>
  <si>
    <t>Dålig tillgänglighet</t>
  </si>
  <si>
    <t>Utmärkt jaktlust</t>
  </si>
  <si>
    <t>Dålig jaktlust</t>
  </si>
  <si>
    <t>Skadorbröst/tassar/testiklar</t>
  </si>
  <si>
    <t>Drevet går ur hörhåll</t>
  </si>
  <si>
    <t>Förutsättningar för pris</t>
  </si>
  <si>
    <t>Skallet är löst/hårt. Nyansieringen är så dålig att under normala betingelser drevet med svårighet kan följas.</t>
  </si>
  <si>
    <t>Skallgivningen är så lös eller hård att domaren måste se hunden för att avgöra drevets förlopp, samt att drevet inte kan bedömas på ett riktigt sätt.</t>
  </si>
  <si>
    <r>
      <t>Har</t>
    </r>
    <r>
      <rPr>
        <i/>
        <sz val="11"/>
        <color theme="1"/>
        <rFont val="Calibri"/>
        <family val="2"/>
        <scheme val="minor"/>
      </rPr>
      <t xml:space="preserve"> utmärkt</t>
    </r>
    <r>
      <rPr>
        <sz val="11"/>
        <color theme="1"/>
        <rFont val="Calibri"/>
        <family val="2"/>
        <scheme val="minor"/>
      </rPr>
      <t xml:space="preserve"> kontakt med föraren under sök, innan slag.  Efter drev/tapptarbete på tillåtet drevdjur omedelbart söker kontakt med föraren. Har förstånd att lägga av vid långskjuts.</t>
    </r>
  </si>
  <si>
    <t>Bra kontakt med föraren vid sök/eller återkommer självmant efter avslutat drev/tapptarbete, på tillåtet drevdjur, inom rimlig tid.</t>
  </si>
  <si>
    <t>Vid sök innan slag håller god kontakt med föraren. Där samarbetet ej har gått att bedöma.</t>
  </si>
  <si>
    <t>Efter  drev/tapptarbete reser nytt drevdjur i annat område utan att ha sökt kontakt med föraren. Går på långskjuts och inte självmant återvänder till föraren eller släppområdet.</t>
  </si>
  <si>
    <t>Släpper förarkontakten helt. Går på långskjuts och återvänder mer än 3 timmar efter provdagens slut, trots att den har haft möjlighet härtill.</t>
  </si>
  <si>
    <t>Kan inkallas från långt håll från föraren. Kommer självmant till föraren.</t>
  </si>
  <si>
    <t>Trots god kontakt med föraren svårligen låter sig inkallas och kopplas.</t>
  </si>
  <si>
    <t>Hunden springer undan föraren och endast med list kan fångas eller måste lämnas kvar på provmarken.</t>
  </si>
  <si>
    <t>Domare</t>
  </si>
  <si>
    <t>Lämplig</t>
  </si>
  <si>
    <t>Postadress</t>
  </si>
  <si>
    <t>Fullmäktige</t>
  </si>
  <si>
    <t>Regnr:</t>
  </si>
  <si>
    <t>Ras:</t>
  </si>
  <si>
    <t>Domare:</t>
  </si>
  <si>
    <t>Sök</t>
  </si>
  <si>
    <t>Start</t>
  </si>
  <si>
    <t>Telefon</t>
  </si>
  <si>
    <t>Provdag</t>
  </si>
  <si>
    <t>Upptag</t>
  </si>
  <si>
    <t>Hund nr</t>
  </si>
  <si>
    <t xml:space="preserve"> </t>
  </si>
  <si>
    <t>Släppt</t>
  </si>
  <si>
    <t>Provet avbröts</t>
  </si>
  <si>
    <t>Nr</t>
  </si>
  <si>
    <t>EGENSKAPSPOÄNG</t>
  </si>
  <si>
    <t>DOLT</t>
  </si>
  <si>
    <t>Har bra kontakt med föraren och söker ut i ordinära bukter, över 50 meter.</t>
  </si>
  <si>
    <t>När hunden kan inkallas från sök eller arbete på slag i närheten av föraren samt kopplas under lugna former.</t>
  </si>
  <si>
    <t>Drev-</t>
  </si>
  <si>
    <t>Tappt-</t>
  </si>
  <si>
    <t>Skall</t>
  </si>
  <si>
    <t>Skall-</t>
  </si>
  <si>
    <t>Sam-</t>
  </si>
  <si>
    <t>Jakt-</t>
  </si>
  <si>
    <t>Slag</t>
  </si>
  <si>
    <t>säkerhet</t>
  </si>
  <si>
    <t>sätt</t>
  </si>
  <si>
    <t>arbete</t>
  </si>
  <si>
    <t>Hörbarhet</t>
  </si>
  <si>
    <t>markering</t>
  </si>
  <si>
    <t>dugligh.</t>
  </si>
  <si>
    <t>KEP</t>
  </si>
  <si>
    <t>Tid</t>
  </si>
  <si>
    <t>Min</t>
  </si>
  <si>
    <t>Rå m.fl.</t>
  </si>
  <si>
    <t>Värde i moment = 0</t>
  </si>
  <si>
    <t>Banksteg = 1</t>
  </si>
  <si>
    <t>Koll skrivna drevtider</t>
  </si>
  <si>
    <t>prisdrevtid</t>
  </si>
  <si>
    <t>tot tid</t>
  </si>
  <si>
    <t>X</t>
  </si>
  <si>
    <t>Tot tid</t>
  </si>
  <si>
    <t>Drev 1</t>
  </si>
  <si>
    <t>Drev2</t>
  </si>
  <si>
    <t>Djur i siffror</t>
  </si>
  <si>
    <t>Slut</t>
  </si>
  <si>
    <t>Start/slut</t>
  </si>
  <si>
    <t>Djur siffror</t>
  </si>
  <si>
    <t>tid</t>
  </si>
  <si>
    <t>Drev 2</t>
  </si>
  <si>
    <t>Tid i min</t>
  </si>
  <si>
    <t>Vilka är hopslagna dreven</t>
  </si>
  <si>
    <r>
      <t xml:space="preserve">Effektivt och metodiskt slagarbete med väckskall. Rest vilt efter kort tid. Flera upptag </t>
    </r>
    <r>
      <rPr>
        <sz val="11"/>
        <color rgb="FFFF0000"/>
        <rFont val="Calibri"/>
        <family val="2"/>
        <scheme val="minor"/>
      </rPr>
      <t>utan någon hjälp</t>
    </r>
    <r>
      <rPr>
        <sz val="11"/>
        <color theme="1"/>
        <rFont val="Calibri"/>
        <family val="2"/>
        <scheme val="minor"/>
      </rPr>
      <t xml:space="preserve"> måste ha gjorts. Rest vilt från kalla slag är en merit.</t>
    </r>
  </si>
  <si>
    <t>Vinddrivare med god kontakt med drevdjuret eller markdrivare med få förspringningar. Minst två drev varav ett prisvärt.</t>
  </si>
  <si>
    <t>Drevtid och provet avbröts felaktig</t>
  </si>
  <si>
    <t xml:space="preserve">Drev </t>
  </si>
  <si>
    <t>1=fel tid</t>
  </si>
  <si>
    <t>SISTA DREVET UPPHÖRDE SENARE ÄN DÅ PROVET UPPHÖRT</t>
  </si>
  <si>
    <t>Bra skall och nyansering.</t>
  </si>
  <si>
    <t>Kan ges när hundens jaktduglighet är är mycket dålig sam med oacceptabelt beteende.</t>
  </si>
  <si>
    <t>Kan ges när hundens jaktduglighet är dålig.</t>
  </si>
  <si>
    <t>Kan ges när hundens jaktduglighet är bra</t>
  </si>
  <si>
    <t>Kan ges när hundens jaktduglighet är utmärkt.</t>
  </si>
  <si>
    <t>Kopplad</t>
  </si>
  <si>
    <t>Klubb/avdelning</t>
  </si>
  <si>
    <t>Kat.nr</t>
  </si>
  <si>
    <t>Ägare</t>
  </si>
  <si>
    <t>Postnummer</t>
  </si>
  <si>
    <t>Provplats/Ort. Ange Hemmamark</t>
  </si>
  <si>
    <t xml:space="preserve"> Id-nr:</t>
  </si>
  <si>
    <t>c</t>
  </si>
  <si>
    <t xml:space="preserve">             Lämplig rå/hjort-hund</t>
  </si>
  <si>
    <t>cm</t>
  </si>
  <si>
    <t>Hunden försedd med pejl</t>
  </si>
  <si>
    <t xml:space="preserve">Testikelstatus </t>
  </si>
  <si>
    <t>Släpp/drev nr</t>
  </si>
  <si>
    <t>Tidt upph</t>
  </si>
  <si>
    <t>Tidt.upph</t>
  </si>
  <si>
    <t>Drev  min</t>
  </si>
  <si>
    <t>Tappt min</t>
  </si>
  <si>
    <t>Summa min</t>
  </si>
  <si>
    <t>Drevdjur</t>
  </si>
  <si>
    <t>Priskod</t>
  </si>
  <si>
    <t>1)</t>
  </si>
  <si>
    <t>Provet avbröts kl</t>
  </si>
  <si>
    <t>Hunden lös total tid</t>
  </si>
  <si>
    <t>min</t>
  </si>
  <si>
    <t>Provförlopp/upplysningar/sammanfattning</t>
  </si>
  <si>
    <t>Hundens reg nr:</t>
  </si>
  <si>
    <t>Domarens</t>
  </si>
  <si>
    <t>Delmoment</t>
  </si>
  <si>
    <t xml:space="preserve">      EP</t>
  </si>
  <si>
    <t xml:space="preserve">  EP</t>
  </si>
  <si>
    <t>1.Sök</t>
  </si>
  <si>
    <t>2. Upptagsförmåga</t>
  </si>
  <si>
    <t>3. Drevsäkerhet</t>
  </si>
  <si>
    <t>4. Drevsätt</t>
  </si>
  <si>
    <t>5. Tapptarbete</t>
  </si>
  <si>
    <t>6. Skall hörbarhet</t>
  </si>
  <si>
    <t xml:space="preserve">7. Skallmarkering </t>
  </si>
  <si>
    <t>8. Samarbete</t>
  </si>
  <si>
    <t>9. Lydnad</t>
  </si>
  <si>
    <t>10. Jaktduglighet</t>
  </si>
  <si>
    <t>S:a egenskapspoäng</t>
  </si>
  <si>
    <t>Domarens förslag</t>
  </si>
  <si>
    <t>Kollegiets beslut</t>
  </si>
  <si>
    <t>Rådjur</t>
  </si>
  <si>
    <t>Kombi</t>
  </si>
  <si>
    <t>Provform</t>
  </si>
  <si>
    <t>Person-domare-nummer</t>
  </si>
  <si>
    <t>Datum</t>
  </si>
  <si>
    <t>Elev/aspirant</t>
  </si>
  <si>
    <t>För ifyllandet av protokoll</t>
  </si>
  <si>
    <t xml:space="preserve">Pris </t>
  </si>
  <si>
    <t>Medlems nr.</t>
  </si>
  <si>
    <t>Medlemsnummer till Journalen</t>
  </si>
  <si>
    <t>Medlm.nr</t>
  </si>
  <si>
    <t>Avsöker systematiskt och målmedvetet  terrängen som föraren går igenom eller stannat i. Lagom vidsökt och i utmärkt kontakt med föraren.</t>
  </si>
  <si>
    <t>Djuret skall ha setts.</t>
  </si>
  <si>
    <t>Skallet nyanseras så avståndet till drevdjuret klart kan bedömas av intensiteten. Djuret skall ha setts.</t>
  </si>
  <si>
    <t>Drev 3</t>
  </si>
  <si>
    <t>Drev 4</t>
  </si>
  <si>
    <t>Slag av djur o maxtid</t>
  </si>
  <si>
    <t>Tid över</t>
  </si>
  <si>
    <t>Tim</t>
  </si>
  <si>
    <t>Min tot</t>
  </si>
  <si>
    <t>1=Rå m.fl</t>
  </si>
  <si>
    <t>2=Hare m.fl.</t>
  </si>
  <si>
    <t>3=fel</t>
  </si>
  <si>
    <t>Ändrade</t>
  </si>
  <si>
    <t>Prisvalörer</t>
  </si>
  <si>
    <t>Hare m.fl.</t>
  </si>
  <si>
    <t>Drev under 20 min</t>
  </si>
  <si>
    <t>Under</t>
  </si>
  <si>
    <t>1:a</t>
  </si>
  <si>
    <t>Ändrade delpoäng på kollegiet</t>
  </si>
  <si>
    <t>Mom. 2</t>
  </si>
  <si>
    <t>Mom. 3</t>
  </si>
  <si>
    <t>Mom. 4</t>
  </si>
  <si>
    <t>Mom. 5</t>
  </si>
  <si>
    <t>Mom. 6</t>
  </si>
  <si>
    <t>Mom. 7</t>
  </si>
  <si>
    <t>Mom. 8</t>
  </si>
  <si>
    <t>Mom. 9</t>
  </si>
  <si>
    <t>Mom. 10</t>
  </si>
  <si>
    <t>Kolleg.</t>
  </si>
  <si>
    <t>Skillnad</t>
  </si>
  <si>
    <t>Mom. 1</t>
  </si>
  <si>
    <t>Kollegie</t>
  </si>
  <si>
    <t>Gäller</t>
  </si>
  <si>
    <t>Kep</t>
  </si>
  <si>
    <t>&lt;20 min</t>
  </si>
  <si>
    <t>OK</t>
  </si>
  <si>
    <t>&lt;20min</t>
  </si>
  <si>
    <t>Normal</t>
  </si>
  <si>
    <t>Priskontroll</t>
  </si>
  <si>
    <t>Dom.Pris</t>
  </si>
  <si>
    <t>Valör</t>
  </si>
  <si>
    <t>Prov avslutas</t>
  </si>
  <si>
    <t>Valt prisdrev</t>
  </si>
  <si>
    <t>VALT</t>
  </si>
  <si>
    <t xml:space="preserve">                                                           </t>
  </si>
  <si>
    <t>Korta drev</t>
  </si>
  <si>
    <t>Allt min</t>
  </si>
  <si>
    <t>Valt drev</t>
  </si>
  <si>
    <t>Fler under</t>
  </si>
  <si>
    <t>1 pris</t>
  </si>
  <si>
    <t>2 drapris</t>
  </si>
  <si>
    <t>2:dra</t>
  </si>
  <si>
    <t>Tillbaks</t>
  </si>
  <si>
    <t>Tillbaks och lämplig är ej inkopplade</t>
  </si>
  <si>
    <t>RESULTAT</t>
  </si>
  <si>
    <t>Arttid</t>
  </si>
  <si>
    <t>Moment 10 beräkningsunderlag</t>
  </si>
  <si>
    <t>Max tid</t>
  </si>
  <si>
    <t xml:space="preserve">Tid  </t>
  </si>
  <si>
    <t>Stop</t>
  </si>
  <si>
    <t>Lika djur</t>
  </si>
  <si>
    <t>Max</t>
  </si>
  <si>
    <t>Maxtid</t>
  </si>
  <si>
    <t>Lika</t>
  </si>
  <si>
    <t>Klart</t>
  </si>
  <si>
    <t>Sammanslag lika djur</t>
  </si>
  <si>
    <t>Sammanslag 45 min</t>
  </si>
  <si>
    <t>Drevprovsprotokoll  TAX</t>
  </si>
  <si>
    <t xml:space="preserve">  1)  Byggbart pris markeras med X i denna ruta</t>
  </si>
  <si>
    <t>Ändrat</t>
  </si>
  <si>
    <t>Alla tider skrivs</t>
  </si>
  <si>
    <t xml:space="preserve">Hundens namn </t>
  </si>
  <si>
    <t>Radera med Backspace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</si>
</sst>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;@"/>
    <numFmt numFmtId="165" formatCode="[$-F400]h:mm:ss\ AM/PM"/>
    <numFmt numFmtId="166" formatCode="yyyy/mm/dd;@"/>
    <numFmt numFmtId="167" formatCode="0.0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8"/>
      <color rgb="FF000000"/>
      <name val="Tahoma"/>
      <family val="2"/>
    </font>
    <font>
      <sz val="20"/>
      <name val="Brush Script MT"/>
      <family val="4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EC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8">
    <xf numFmtId="0" fontId="0" fillId="0" borderId="0" xfId="0"/>
    <xf numFmtId="0" fontId="0" fillId="0" borderId="0" xfId="0"/>
    <xf numFmtId="0" fontId="1" fillId="0" borderId="15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9" fillId="0" borderId="0" xfId="0" applyFont="1" applyProtection="1"/>
    <xf numFmtId="0" fontId="0" fillId="0" borderId="1" xfId="0" applyBorder="1" applyAlignment="1" applyProtection="1">
      <alignment horizontal="center"/>
    </xf>
    <xf numFmtId="0" fontId="7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16" fillId="0" borderId="0" xfId="0" applyFont="1" applyProtection="1"/>
    <xf numFmtId="0" fontId="0" fillId="3" borderId="0" xfId="0" applyFill="1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0" xfId="0" applyBorder="1" applyProtection="1"/>
    <xf numFmtId="0" fontId="0" fillId="0" borderId="12" xfId="0" applyBorder="1" applyProtection="1"/>
    <xf numFmtId="0" fontId="0" fillId="0" borderId="14" xfId="0" applyBorder="1" applyProtection="1"/>
    <xf numFmtId="0" fontId="0" fillId="0" borderId="28" xfId="0" applyBorder="1" applyProtection="1"/>
    <xf numFmtId="0" fontId="0" fillId="0" borderId="13" xfId="0" applyBorder="1" applyProtection="1"/>
    <xf numFmtId="0" fontId="13" fillId="0" borderId="0" xfId="0" applyFont="1" applyProtection="1"/>
    <xf numFmtId="0" fontId="14" fillId="0" borderId="0" xfId="0" applyFont="1" applyAlignment="1" applyProtection="1">
      <alignment horizontal="left"/>
    </xf>
    <xf numFmtId="0" fontId="17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0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15" xfId="0" applyFont="1" applyBorder="1" applyAlignment="1" applyProtection="1">
      <alignment horizontal="center"/>
    </xf>
    <xf numFmtId="0" fontId="0" fillId="4" borderId="33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43" xfId="0" applyFill="1" applyBorder="1" applyAlignment="1" applyProtection="1">
      <alignment horizontal="center"/>
    </xf>
    <xf numFmtId="0" fontId="11" fillId="4" borderId="44" xfId="0" applyFont="1" applyFill="1" applyBorder="1" applyAlignment="1" applyProtection="1">
      <alignment horizontal="center"/>
    </xf>
    <xf numFmtId="0" fontId="11" fillId="4" borderId="45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1" xfId="0" applyBorder="1" applyProtection="1"/>
    <xf numFmtId="0" fontId="16" fillId="3" borderId="0" xfId="0" applyFont="1" applyFill="1" applyBorder="1" applyAlignment="1" applyProtection="1">
      <alignment shrinkToFit="1"/>
    </xf>
    <xf numFmtId="0" fontId="10" fillId="4" borderId="15" xfId="0" applyFont="1" applyFill="1" applyBorder="1" applyAlignment="1" applyProtection="1">
      <alignment horizontal="center"/>
    </xf>
    <xf numFmtId="0" fontId="6" fillId="2" borderId="19" xfId="0" applyFont="1" applyFill="1" applyBorder="1" applyAlignment="1" applyProtection="1">
      <alignment horizontal="center"/>
    </xf>
    <xf numFmtId="0" fontId="0" fillId="0" borderId="5" xfId="0" applyBorder="1" applyProtection="1"/>
    <xf numFmtId="0" fontId="11" fillId="4" borderId="1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3" fillId="2" borderId="15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1" fontId="0" fillId="5" borderId="1" xfId="0" applyNumberFormat="1" applyFill="1" applyBorder="1" applyAlignment="1" applyProtection="1">
      <alignment horizontal="center"/>
    </xf>
    <xf numFmtId="2" fontId="0" fillId="0" borderId="11" xfId="0" applyNumberFormat="1" applyBorder="1" applyProtection="1"/>
    <xf numFmtId="0" fontId="0" fillId="0" borderId="28" xfId="0" applyBorder="1" applyAlignment="1" applyProtection="1">
      <alignment horizontal="center"/>
    </xf>
    <xf numFmtId="164" fontId="0" fillId="5" borderId="1" xfId="0" applyNumberFormat="1" applyFill="1" applyBorder="1" applyAlignment="1" applyProtection="1">
      <alignment horizontal="center"/>
    </xf>
    <xf numFmtId="0" fontId="0" fillId="5" borderId="1" xfId="0" applyNumberFormat="1" applyFill="1" applyBorder="1" applyAlignment="1" applyProtection="1">
      <alignment horizontal="center"/>
    </xf>
    <xf numFmtId="165" fontId="0" fillId="0" borderId="0" xfId="0" applyNumberFormat="1" applyBorder="1" applyProtection="1"/>
    <xf numFmtId="0" fontId="34" fillId="0" borderId="0" xfId="0" applyFont="1" applyAlignment="1" applyProtection="1">
      <alignment horizontal="left"/>
    </xf>
    <xf numFmtId="0" fontId="34" fillId="0" borderId="0" xfId="0" applyFont="1" applyProtection="1"/>
    <xf numFmtId="20" fontId="0" fillId="5" borderId="1" xfId="0" applyNumberFormat="1" applyFill="1" applyBorder="1" applyAlignment="1" applyProtection="1">
      <alignment horizontal="center"/>
    </xf>
    <xf numFmtId="0" fontId="4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4" borderId="15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Border="1"/>
    <xf numFmtId="0" fontId="40" fillId="0" borderId="0" xfId="0" applyFont="1" applyBorder="1"/>
    <xf numFmtId="0" fontId="40" fillId="0" borderId="0" xfId="0" applyFont="1" applyFill="1" applyBorder="1"/>
    <xf numFmtId="0" fontId="26" fillId="0" borderId="0" xfId="0" applyFont="1" applyBorder="1" applyProtection="1"/>
    <xf numFmtId="1" fontId="23" fillId="0" borderId="5" xfId="0" applyNumberFormat="1" applyFont="1" applyFill="1" applyBorder="1" applyAlignment="1" applyProtection="1">
      <alignment horizontal="center" vertical="center"/>
    </xf>
    <xf numFmtId="1" fontId="23" fillId="0" borderId="1" xfId="0" applyNumberFormat="1" applyFont="1" applyFill="1" applyBorder="1" applyAlignment="1" applyProtection="1">
      <alignment horizontal="center" vertical="center"/>
    </xf>
    <xf numFmtId="0" fontId="42" fillId="0" borderId="5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42" fillId="0" borderId="0" xfId="0" applyFont="1" applyBorder="1"/>
    <xf numFmtId="0" fontId="0" fillId="0" borderId="54" xfId="0" applyFill="1" applyBorder="1" applyProtection="1"/>
    <xf numFmtId="0" fontId="0" fillId="0" borderId="52" xfId="0" applyFill="1" applyBorder="1" applyProtection="1"/>
    <xf numFmtId="0" fontId="40" fillId="0" borderId="13" xfId="0" applyFont="1" applyBorder="1" applyProtection="1"/>
    <xf numFmtId="0" fontId="0" fillId="0" borderId="49" xfId="0" applyBorder="1" applyProtection="1"/>
    <xf numFmtId="0" fontId="0" fillId="0" borderId="36" xfId="0" applyBorder="1" applyProtection="1"/>
    <xf numFmtId="0" fontId="0" fillId="0" borderId="56" xfId="0" applyBorder="1" applyProtection="1"/>
    <xf numFmtId="0" fontId="0" fillId="8" borderId="36" xfId="0" applyFill="1" applyBorder="1" applyProtection="1"/>
    <xf numFmtId="0" fontId="19" fillId="7" borderId="2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20" fillId="7" borderId="2" xfId="0" applyFont="1" applyFill="1" applyBorder="1" applyAlignment="1" applyProtection="1">
      <alignment horizontal="center"/>
      <protection locked="0"/>
    </xf>
    <xf numFmtId="0" fontId="43" fillId="0" borderId="0" xfId="0" applyFont="1" applyFill="1" applyProtection="1"/>
    <xf numFmtId="0" fontId="44" fillId="0" borderId="0" xfId="0" applyFont="1" applyFill="1" applyProtection="1"/>
    <xf numFmtId="0" fontId="0" fillId="0" borderId="2" xfId="0" applyFill="1" applyBorder="1" applyProtection="1"/>
    <xf numFmtId="0" fontId="0" fillId="0" borderId="17" xfId="0" applyFill="1" applyBorder="1" applyProtection="1"/>
    <xf numFmtId="0" fontId="0" fillId="0" borderId="3" xfId="0" applyFill="1" applyBorder="1" applyProtection="1"/>
    <xf numFmtId="0" fontId="0" fillId="0" borderId="16" xfId="0" applyFill="1" applyBorder="1" applyProtection="1"/>
    <xf numFmtId="0" fontId="0" fillId="0" borderId="4" xfId="0" applyFill="1" applyBorder="1" applyProtection="1"/>
    <xf numFmtId="0" fontId="0" fillId="0" borderId="28" xfId="0" applyFill="1" applyBorder="1" applyProtection="1"/>
    <xf numFmtId="0" fontId="3" fillId="2" borderId="47" xfId="0" applyFont="1" applyFill="1" applyBorder="1" applyAlignment="1" applyProtection="1">
      <alignment horizontal="center"/>
    </xf>
    <xf numFmtId="0" fontId="7" fillId="0" borderId="0" xfId="0" applyFont="1" applyProtection="1"/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4" fillId="0" borderId="0" xfId="0" applyFont="1" applyProtection="1"/>
    <xf numFmtId="0" fontId="0" fillId="0" borderId="1" xfId="0" applyBorder="1"/>
    <xf numFmtId="0" fontId="7" fillId="0" borderId="0" xfId="0" applyFont="1"/>
    <xf numFmtId="49" fontId="25" fillId="0" borderId="0" xfId="0" applyNumberFormat="1" applyFont="1" applyFill="1" applyBorder="1" applyAlignment="1" applyProtection="1">
      <alignment horizontal="center"/>
      <protection locked="0"/>
    </xf>
    <xf numFmtId="0" fontId="22" fillId="7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Fill="1" applyBorder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shrinkToFi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20" fontId="42" fillId="7" borderId="44" xfId="0" applyNumberFormat="1" applyFont="1" applyFill="1" applyBorder="1" applyAlignment="1" applyProtection="1">
      <alignment horizontal="center"/>
      <protection locked="0"/>
    </xf>
    <xf numFmtId="20" fontId="42" fillId="7" borderId="1" xfId="0" applyNumberFormat="1" applyFont="1" applyFill="1" applyBorder="1" applyAlignment="1" applyProtection="1">
      <alignment horizontal="center"/>
      <protection locked="0"/>
    </xf>
    <xf numFmtId="20" fontId="23" fillId="7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13" fillId="0" borderId="0" xfId="0" applyFont="1" applyBorder="1" applyProtection="1">
      <protection locked="0"/>
    </xf>
    <xf numFmtId="49" fontId="1" fillId="0" borderId="0" xfId="0" applyNumberFormat="1" applyFont="1" applyBorder="1" applyAlignment="1" applyProtection="1">
      <alignment shrinkToFi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Border="1" applyAlignment="1">
      <alignment wrapText="1"/>
    </xf>
    <xf numFmtId="1" fontId="23" fillId="0" borderId="0" xfId="0" applyNumberFormat="1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/>
    <xf numFmtId="0" fontId="22" fillId="0" borderId="0" xfId="0" applyFont="1" applyBorder="1"/>
    <xf numFmtId="0" fontId="46" fillId="0" borderId="0" xfId="0" applyFont="1" applyBorder="1" applyAlignment="1">
      <alignment horizontal="left"/>
    </xf>
    <xf numFmtId="0" fontId="40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0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shrinkToFit="1"/>
      <protection locked="0"/>
    </xf>
    <xf numFmtId="0" fontId="22" fillId="0" borderId="0" xfId="0" applyFont="1" applyBorder="1" applyAlignment="1" applyProtection="1">
      <alignment shrinkToFit="1"/>
      <protection locked="0"/>
    </xf>
    <xf numFmtId="0" fontId="22" fillId="0" borderId="0" xfId="0" applyFont="1" applyBorder="1" applyAlignment="1" applyProtection="1">
      <alignment horizontal="center" shrinkToFit="1"/>
      <protection locked="0"/>
    </xf>
    <xf numFmtId="0" fontId="35" fillId="0" borderId="0" xfId="0" applyFont="1" applyProtection="1"/>
    <xf numFmtId="0" fontId="1" fillId="0" borderId="0" xfId="0" applyFont="1" applyBorder="1" applyAlignment="1">
      <alignment horizontal="center"/>
    </xf>
    <xf numFmtId="1" fontId="13" fillId="0" borderId="1" xfId="0" applyNumberFormat="1" applyFont="1" applyFill="1" applyBorder="1" applyAlignment="1" applyProtection="1">
      <alignment shrinkToFit="1"/>
      <protection locked="0"/>
    </xf>
    <xf numFmtId="0" fontId="31" fillId="0" borderId="1" xfId="0" applyFont="1" applyBorder="1"/>
    <xf numFmtId="164" fontId="13" fillId="0" borderId="1" xfId="0" applyNumberFormat="1" applyFont="1" applyFill="1" applyBorder="1" applyAlignment="1" applyProtection="1">
      <alignment shrinkToFit="1"/>
      <protection locked="0"/>
    </xf>
    <xf numFmtId="0" fontId="31" fillId="0" borderId="1" xfId="0" applyFont="1" applyBorder="1" applyAlignment="1" applyProtection="1">
      <alignment horizontal="center" shrinkToFit="1"/>
      <protection locked="0"/>
    </xf>
    <xf numFmtId="164" fontId="48" fillId="0" borderId="1" xfId="0" applyNumberFormat="1" applyFont="1" applyFill="1" applyBorder="1"/>
    <xf numFmtId="0" fontId="22" fillId="9" borderId="8" xfId="0" applyFont="1" applyFill="1" applyBorder="1" applyAlignment="1" applyProtection="1">
      <alignment horizontal="center"/>
      <protection locked="0"/>
    </xf>
    <xf numFmtId="0" fontId="31" fillId="9" borderId="1" xfId="0" applyFont="1" applyFill="1" applyBorder="1" applyAlignment="1" applyProtection="1">
      <alignment horizontal="center" shrinkToFit="1"/>
      <protection locked="0"/>
    </xf>
    <xf numFmtId="0" fontId="20" fillId="9" borderId="9" xfId="0" applyFont="1" applyFill="1" applyBorder="1" applyAlignment="1" applyProtection="1">
      <alignment horizontal="center"/>
      <protection locked="0"/>
    </xf>
    <xf numFmtId="0" fontId="20" fillId="7" borderId="9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22" fillId="0" borderId="0" xfId="0" applyFont="1" applyBorder="1" applyAlignment="1">
      <alignment horizontal="center"/>
    </xf>
    <xf numFmtId="0" fontId="31" fillId="0" borderId="2" xfId="0" applyFont="1" applyBorder="1"/>
    <xf numFmtId="0" fontId="40" fillId="0" borderId="1" xfId="0" applyFont="1" applyBorder="1"/>
    <xf numFmtId="0" fontId="0" fillId="0" borderId="1" xfId="0" applyFill="1" applyBorder="1" applyAlignment="1" applyProtection="1">
      <alignment shrinkToFit="1"/>
      <protection locked="0"/>
    </xf>
    <xf numFmtId="0" fontId="40" fillId="0" borderId="1" xfId="0" applyFont="1" applyFill="1" applyBorder="1"/>
    <xf numFmtId="0" fontId="13" fillId="0" borderId="1" xfId="0" applyFont="1" applyBorder="1" applyProtection="1">
      <protection locked="0"/>
    </xf>
    <xf numFmtId="0" fontId="1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1" fontId="19" fillId="0" borderId="1" xfId="0" applyNumberFormat="1" applyFont="1" applyFill="1" applyBorder="1" applyAlignment="1" applyProtection="1">
      <alignment horizontal="center"/>
      <protection locked="0"/>
    </xf>
    <xf numFmtId="1" fontId="19" fillId="0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167" fontId="19" fillId="0" borderId="15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164" fontId="31" fillId="0" borderId="1" xfId="0" applyNumberFormat="1" applyFont="1" applyFill="1" applyBorder="1"/>
    <xf numFmtId="1" fontId="31" fillId="0" borderId="1" xfId="0" applyNumberFormat="1" applyFont="1" applyFill="1" applyBorder="1"/>
    <xf numFmtId="0" fontId="49" fillId="0" borderId="1" xfId="0" applyFont="1" applyFill="1" applyBorder="1" applyProtection="1"/>
    <xf numFmtId="1" fontId="48" fillId="0" borderId="1" xfId="0" applyNumberFormat="1" applyFont="1" applyFill="1" applyBorder="1"/>
    <xf numFmtId="164" fontId="13" fillId="0" borderId="1" xfId="0" applyNumberFormat="1" applyFont="1" applyFill="1" applyBorder="1" applyProtection="1">
      <protection locked="0"/>
    </xf>
    <xf numFmtId="164" fontId="30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40" fillId="0" borderId="15" xfId="0" applyFont="1" applyFill="1" applyBorder="1" applyAlignment="1" applyProtection="1">
      <alignment horizontal="center"/>
      <protection locked="0"/>
    </xf>
    <xf numFmtId="0" fontId="42" fillId="0" borderId="5" xfId="0" applyFont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51" fillId="0" borderId="0" xfId="0" applyNumberFormat="1" applyFont="1" applyFill="1" applyBorder="1" applyAlignment="1" applyProtection="1">
      <alignment horizontal="left"/>
    </xf>
    <xf numFmtId="0" fontId="44" fillId="0" borderId="0" xfId="0" applyFont="1" applyProtection="1"/>
    <xf numFmtId="0" fontId="0" fillId="0" borderId="15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26" fillId="0" borderId="15" xfId="0" applyNumberFormat="1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/>
    </xf>
    <xf numFmtId="0" fontId="29" fillId="0" borderId="0" xfId="0" applyFont="1" applyBorder="1"/>
    <xf numFmtId="0" fontId="2" fillId="2" borderId="15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</xf>
    <xf numFmtId="0" fontId="0" fillId="2" borderId="45" xfId="0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" fontId="25" fillId="5" borderId="2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20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1" fontId="0" fillId="0" borderId="0" xfId="0" applyNumberFormat="1" applyFill="1" applyBorder="1" applyAlignment="1" applyProtection="1">
      <alignment horizontal="center"/>
    </xf>
    <xf numFmtId="164" fontId="16" fillId="0" borderId="1" xfId="0" applyNumberFormat="1" applyFont="1" applyBorder="1" applyProtection="1"/>
    <xf numFmtId="164" fontId="0" fillId="0" borderId="1" xfId="0" applyNumberFormat="1" applyFont="1" applyBorder="1" applyProtection="1"/>
    <xf numFmtId="164" fontId="16" fillId="0" borderId="1" xfId="0" applyNumberFormat="1" applyFont="1" applyFill="1" applyBorder="1" applyAlignment="1" applyProtection="1"/>
    <xf numFmtId="164" fontId="0" fillId="0" borderId="1" xfId="0" applyNumberFormat="1" applyFont="1" applyFill="1" applyBorder="1" applyAlignment="1" applyProtection="1"/>
    <xf numFmtId="20" fontId="16" fillId="0" borderId="1" xfId="0" applyNumberFormat="1" applyFont="1" applyFill="1" applyBorder="1" applyAlignment="1" applyProtection="1">
      <protection locked="0"/>
    </xf>
    <xf numFmtId="164" fontId="16" fillId="0" borderId="1" xfId="0" applyNumberFormat="1" applyFont="1" applyFill="1" applyBorder="1" applyProtection="1"/>
    <xf numFmtId="164" fontId="0" fillId="0" borderId="5" xfId="0" applyNumberFormat="1" applyFont="1" applyFill="1" applyBorder="1" applyAlignment="1" applyProtection="1"/>
    <xf numFmtId="20" fontId="25" fillId="5" borderId="21" xfId="0" applyNumberFormat="1" applyFont="1" applyFill="1" applyBorder="1" applyProtection="1">
      <protection locked="0"/>
    </xf>
    <xf numFmtId="1" fontId="0" fillId="0" borderId="5" xfId="0" applyNumberFormat="1" applyFill="1" applyBorder="1" applyAlignment="1" applyProtection="1">
      <alignment horizontal="center"/>
    </xf>
    <xf numFmtId="1" fontId="1" fillId="0" borderId="15" xfId="0" applyNumberFormat="1" applyFont="1" applyFill="1" applyBorder="1" applyAlignment="1" applyProtection="1">
      <alignment horizontal="center"/>
    </xf>
    <xf numFmtId="164" fontId="1" fillId="0" borderId="15" xfId="0" applyNumberFormat="1" applyFon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42" fillId="0" borderId="0" xfId="0" applyFont="1" applyFill="1" applyBorder="1"/>
    <xf numFmtId="0" fontId="23" fillId="0" borderId="0" xfId="0" applyFont="1" applyFill="1" applyBorder="1"/>
    <xf numFmtId="0" fontId="22" fillId="0" borderId="0" xfId="0" applyFont="1" applyFill="1" applyBorder="1"/>
    <xf numFmtId="0" fontId="46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right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64" fontId="0" fillId="6" borderId="1" xfId="0" applyNumberFormat="1" applyFill="1" applyBorder="1" applyProtection="1"/>
    <xf numFmtId="1" fontId="0" fillId="6" borderId="1" xfId="0" applyNumberFormat="1" applyFill="1" applyBorder="1" applyAlignment="1" applyProtection="1">
      <alignment horizontal="center"/>
    </xf>
    <xf numFmtId="0" fontId="50" fillId="0" borderId="0" xfId="0" applyNumberFormat="1" applyFont="1" applyFill="1" applyBorder="1" applyAlignment="1">
      <alignment horizontal="left"/>
    </xf>
    <xf numFmtId="1" fontId="19" fillId="0" borderId="2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0" fillId="0" borderId="0" xfId="0" applyNumberFormat="1" applyFill="1" applyBorder="1" applyProtection="1"/>
    <xf numFmtId="49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/>
    </xf>
    <xf numFmtId="0" fontId="0" fillId="4" borderId="62" xfId="0" applyFill="1" applyBorder="1" applyAlignment="1" applyProtection="1">
      <alignment horizontal="center"/>
    </xf>
    <xf numFmtId="0" fontId="0" fillId="4" borderId="35" xfId="0" applyFill="1" applyBorder="1" applyAlignment="1" applyProtection="1">
      <alignment horizontal="center"/>
    </xf>
    <xf numFmtId="0" fontId="0" fillId="4" borderId="63" xfId="0" applyFill="1" applyBorder="1" applyAlignment="1" applyProtection="1">
      <alignment horizontal="center"/>
    </xf>
    <xf numFmtId="0" fontId="3" fillId="2" borderId="48" xfId="0" applyFont="1" applyFill="1" applyBorder="1" applyAlignment="1" applyProtection="1">
      <alignment horizontal="center"/>
      <protection locked="0"/>
    </xf>
    <xf numFmtId="0" fontId="3" fillId="2" borderId="3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/>
    <xf numFmtId="0" fontId="8" fillId="0" borderId="0" xfId="0" applyFont="1" applyFill="1" applyBorder="1" applyProtection="1"/>
    <xf numFmtId="1" fontId="0" fillId="0" borderId="0" xfId="0" applyNumberFormat="1" applyFill="1" applyBorder="1" applyProtection="1"/>
    <xf numFmtId="0" fontId="0" fillId="0" borderId="0" xfId="0" applyFill="1" applyBorder="1" applyAlignment="1" applyProtection="1"/>
    <xf numFmtId="20" fontId="0" fillId="0" borderId="0" xfId="0" applyNumberFormat="1" applyFill="1" applyBorder="1" applyProtection="1"/>
    <xf numFmtId="0" fontId="0" fillId="0" borderId="0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0" fillId="0" borderId="0" xfId="0" quotePrefix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20" fillId="9" borderId="1" xfId="0" applyFont="1" applyFill="1" applyBorder="1" applyAlignment="1" applyProtection="1">
      <protection locked="0"/>
    </xf>
    <xf numFmtId="0" fontId="20" fillId="7" borderId="10" xfId="0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1" fillId="0" borderId="0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</xf>
    <xf numFmtId="0" fontId="36" fillId="0" borderId="0" xfId="0" applyFont="1" applyFill="1" applyProtection="1"/>
    <xf numFmtId="49" fontId="37" fillId="0" borderId="0" xfId="0" applyNumberFormat="1" applyFont="1" applyProtection="1"/>
    <xf numFmtId="49" fontId="0" fillId="0" borderId="0" xfId="0" applyNumberFormat="1" applyProtection="1"/>
    <xf numFmtId="0" fontId="21" fillId="0" borderId="0" xfId="0" applyFont="1" applyProtection="1"/>
    <xf numFmtId="49" fontId="37" fillId="0" borderId="15" xfId="0" applyNumberFormat="1" applyFont="1" applyBorder="1" applyAlignment="1" applyProtection="1">
      <alignment vertical="top"/>
    </xf>
    <xf numFmtId="49" fontId="0" fillId="0" borderId="37" xfId="0" applyNumberFormat="1" applyBorder="1" applyProtection="1"/>
    <xf numFmtId="0" fontId="0" fillId="0" borderId="51" xfId="0" applyBorder="1" applyProtection="1"/>
    <xf numFmtId="0" fontId="26" fillId="0" borderId="27" xfId="0" applyFont="1" applyBorder="1" applyAlignment="1" applyProtection="1">
      <alignment shrinkToFit="1"/>
    </xf>
    <xf numFmtId="0" fontId="26" fillId="0" borderId="27" xfId="0" applyFont="1" applyBorder="1" applyProtection="1"/>
    <xf numFmtId="0" fontId="0" fillId="0" borderId="37" xfId="0" applyBorder="1" applyProtection="1"/>
    <xf numFmtId="0" fontId="0" fillId="0" borderId="27" xfId="0" applyBorder="1" applyProtection="1"/>
    <xf numFmtId="0" fontId="2" fillId="0" borderId="37" xfId="0" applyFont="1" applyFill="1" applyBorder="1" applyProtection="1"/>
    <xf numFmtId="0" fontId="0" fillId="0" borderId="19" xfId="0" applyBorder="1" applyProtection="1"/>
    <xf numFmtId="49" fontId="0" fillId="0" borderId="0" xfId="0" applyNumberFormat="1" applyBorder="1" applyProtection="1"/>
    <xf numFmtId="0" fontId="27" fillId="0" borderId="0" xfId="0" applyFont="1" applyBorder="1" applyAlignment="1" applyProtection="1">
      <alignment shrinkToFit="1"/>
    </xf>
    <xf numFmtId="49" fontId="0" fillId="0" borderId="4" xfId="0" applyNumberFormat="1" applyBorder="1" applyProtection="1"/>
    <xf numFmtId="49" fontId="40" fillId="0" borderId="52" xfId="0" applyNumberFormat="1" applyFont="1" applyBorder="1" applyProtection="1"/>
    <xf numFmtId="49" fontId="40" fillId="0" borderId="0" xfId="0" applyNumberFormat="1" applyFont="1" applyBorder="1" applyProtection="1"/>
    <xf numFmtId="0" fontId="40" fillId="0" borderId="0" xfId="0" applyFont="1" applyBorder="1" applyProtection="1"/>
    <xf numFmtId="0" fontId="40" fillId="0" borderId="16" xfId="0" applyFont="1" applyBorder="1" applyProtection="1"/>
    <xf numFmtId="0" fontId="40" fillId="0" borderId="0" xfId="0" applyFont="1" applyFill="1" applyBorder="1" applyProtection="1"/>
    <xf numFmtId="0" fontId="40" fillId="0" borderId="53" xfId="0" applyFont="1" applyBorder="1" applyProtection="1"/>
    <xf numFmtId="0" fontId="0" fillId="0" borderId="0" xfId="0" applyFill="1" applyBorder="1" applyAlignment="1" applyProtection="1">
      <alignment shrinkToFit="1"/>
    </xf>
    <xf numFmtId="49" fontId="40" fillId="0" borderId="54" xfId="0" applyNumberFormat="1" applyFont="1" applyBorder="1" applyProtection="1"/>
    <xf numFmtId="49" fontId="40" fillId="0" borderId="4" xfId="0" applyNumberFormat="1" applyFont="1" applyBorder="1" applyProtection="1"/>
    <xf numFmtId="49" fontId="40" fillId="0" borderId="4" xfId="0" applyNumberFormat="1" applyFont="1" applyFill="1" applyBorder="1" applyProtection="1"/>
    <xf numFmtId="49" fontId="40" fillId="0" borderId="16" xfId="0" applyNumberFormat="1" applyFont="1" applyBorder="1" applyProtection="1"/>
    <xf numFmtId="0" fontId="40" fillId="0" borderId="4" xfId="0" applyFont="1" applyFill="1" applyBorder="1" applyProtection="1"/>
    <xf numFmtId="0" fontId="40" fillId="0" borderId="55" xfId="0" applyFont="1" applyFill="1" applyBorder="1" applyProtection="1"/>
    <xf numFmtId="0" fontId="13" fillId="0" borderId="0" xfId="0" applyFont="1" applyBorder="1" applyProtection="1"/>
    <xf numFmtId="49" fontId="40" fillId="0" borderId="52" xfId="0" applyNumberFormat="1" applyFont="1" applyFill="1" applyBorder="1" applyProtection="1"/>
    <xf numFmtId="49" fontId="21" fillId="0" borderId="11" xfId="0" applyNumberFormat="1" applyFont="1" applyBorder="1" applyProtection="1"/>
    <xf numFmtId="0" fontId="20" fillId="0" borderId="0" xfId="0" applyFont="1" applyBorder="1" applyProtection="1"/>
    <xf numFmtId="0" fontId="20" fillId="0" borderId="40" xfId="0" applyFont="1" applyFill="1" applyBorder="1" applyProtection="1"/>
    <xf numFmtId="49" fontId="1" fillId="0" borderId="0" xfId="0" applyNumberFormat="1" applyFont="1" applyBorder="1" applyAlignment="1" applyProtection="1">
      <alignment shrinkToFit="1"/>
    </xf>
    <xf numFmtId="0" fontId="20" fillId="0" borderId="10" xfId="0" applyFont="1" applyFill="1" applyBorder="1" applyProtection="1"/>
    <xf numFmtId="49" fontId="0" fillId="0" borderId="52" xfId="0" applyNumberFormat="1" applyBorder="1" applyProtection="1"/>
    <xf numFmtId="0" fontId="21" fillId="0" borderId="0" xfId="0" applyFont="1" applyBorder="1" applyProtection="1"/>
    <xf numFmtId="0" fontId="0" fillId="0" borderId="53" xfId="0" applyBorder="1" applyProtection="1"/>
    <xf numFmtId="0" fontId="0" fillId="0" borderId="52" xfId="0" applyNumberFormat="1" applyBorder="1" applyProtection="1"/>
    <xf numFmtId="49" fontId="21" fillId="0" borderId="0" xfId="0" applyNumberFormat="1" applyFont="1" applyBorder="1" applyProtection="1"/>
    <xf numFmtId="0" fontId="0" fillId="0" borderId="52" xfId="0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0" fillId="0" borderId="58" xfId="0" applyBorder="1" applyProtection="1"/>
    <xf numFmtId="0" fontId="0" fillId="0" borderId="3" xfId="0" applyBorder="1" applyProtection="1"/>
    <xf numFmtId="164" fontId="19" fillId="0" borderId="0" xfId="0" applyNumberFormat="1" applyFont="1" applyFill="1" applyBorder="1" applyAlignment="1" applyProtection="1">
      <alignment horizontal="center"/>
    </xf>
    <xf numFmtId="0" fontId="0" fillId="0" borderId="46" xfId="0" applyBorder="1" applyProtection="1"/>
    <xf numFmtId="0" fontId="0" fillId="0" borderId="46" xfId="0" applyFill="1" applyBorder="1" applyProtection="1"/>
    <xf numFmtId="0" fontId="0" fillId="0" borderId="23" xfId="0" applyBorder="1" applyAlignment="1" applyProtection="1">
      <alignment horizontal="left"/>
    </xf>
    <xf numFmtId="0" fontId="0" fillId="0" borderId="24" xfId="0" applyBorder="1" applyProtection="1"/>
    <xf numFmtId="0" fontId="42" fillId="0" borderId="0" xfId="0" applyFont="1" applyBorder="1" applyAlignment="1" applyProtection="1">
      <alignment wrapText="1"/>
    </xf>
    <xf numFmtId="0" fontId="42" fillId="0" borderId="0" xfId="0" applyNumberFormat="1" applyFont="1" applyFill="1" applyBorder="1" applyAlignment="1" applyProtection="1">
      <alignment horizontal="center"/>
    </xf>
    <xf numFmtId="0" fontId="42" fillId="0" borderId="1" xfId="0" applyFont="1" applyBorder="1" applyProtection="1"/>
    <xf numFmtId="0" fontId="38" fillId="0" borderId="0" xfId="0" applyNumberFormat="1" applyFont="1" applyBorder="1" applyAlignment="1" applyProtection="1">
      <alignment horizontal="center"/>
    </xf>
    <xf numFmtId="0" fontId="0" fillId="2" borderId="59" xfId="0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horizontal="center"/>
    </xf>
    <xf numFmtId="0" fontId="20" fillId="0" borderId="20" xfId="0" applyFont="1" applyBorder="1" applyProtection="1"/>
    <xf numFmtId="0" fontId="39" fillId="0" borderId="21" xfId="0" applyFont="1" applyBorder="1" applyProtection="1"/>
    <xf numFmtId="0" fontId="39" fillId="0" borderId="41" xfId="0" applyFont="1" applyBorder="1" applyProtection="1"/>
    <xf numFmtId="0" fontId="40" fillId="0" borderId="22" xfId="0" applyFont="1" applyBorder="1" applyProtection="1"/>
    <xf numFmtId="0" fontId="40" fillId="0" borderId="52" xfId="0" applyFont="1" applyBorder="1" applyProtection="1"/>
    <xf numFmtId="0" fontId="23" fillId="0" borderId="2" xfId="0" applyFont="1" applyBorder="1" applyProtection="1"/>
    <xf numFmtId="0" fontId="42" fillId="0" borderId="0" xfId="0" applyFont="1" applyBorder="1" applyProtection="1"/>
    <xf numFmtId="0" fontId="20" fillId="0" borderId="31" xfId="0" applyFont="1" applyBorder="1" applyProtection="1"/>
    <xf numFmtId="0" fontId="0" fillId="0" borderId="40" xfId="0" applyBorder="1" applyProtection="1"/>
    <xf numFmtId="0" fontId="40" fillId="0" borderId="29" xfId="0" applyFont="1" applyBorder="1" applyProtection="1"/>
    <xf numFmtId="0" fontId="40" fillId="0" borderId="40" xfId="0" applyFont="1" applyBorder="1" applyAlignment="1" applyProtection="1">
      <alignment horizontal="center"/>
    </xf>
    <xf numFmtId="0" fontId="21" fillId="0" borderId="35" xfId="0" applyFont="1" applyBorder="1" applyAlignment="1" applyProtection="1">
      <alignment horizontal="center"/>
    </xf>
    <xf numFmtId="0" fontId="0" fillId="0" borderId="30" xfId="0" applyBorder="1" applyProtection="1"/>
    <xf numFmtId="0" fontId="26" fillId="0" borderId="10" xfId="0" applyFont="1" applyBorder="1" applyProtection="1"/>
    <xf numFmtId="0" fontId="40" fillId="0" borderId="12" xfId="0" applyFont="1" applyBorder="1" applyProtection="1"/>
    <xf numFmtId="0" fontId="40" fillId="0" borderId="10" xfId="0" applyFont="1" applyBorder="1" applyProtection="1"/>
    <xf numFmtId="0" fontId="40" fillId="0" borderId="10" xfId="0" applyFont="1" applyBorder="1" applyAlignment="1" applyProtection="1">
      <alignment horizontal="center"/>
    </xf>
    <xf numFmtId="0" fontId="52" fillId="0" borderId="12" xfId="0" applyFont="1" applyBorder="1" applyAlignment="1" applyProtection="1">
      <alignment horizontal="center"/>
    </xf>
    <xf numFmtId="0" fontId="52" fillId="0" borderId="50" xfId="0" applyFont="1" applyBorder="1" applyAlignment="1" applyProtection="1">
      <alignment horizontal="center"/>
    </xf>
    <xf numFmtId="0" fontId="42" fillId="0" borderId="2" xfId="0" applyFont="1" applyBorder="1" applyProtection="1"/>
    <xf numFmtId="0" fontId="42" fillId="0" borderId="3" xfId="0" applyFont="1" applyBorder="1" applyProtection="1"/>
    <xf numFmtId="0" fontId="0" fillId="8" borderId="57" xfId="0" applyFill="1" applyBorder="1" applyProtection="1"/>
    <xf numFmtId="0" fontId="40" fillId="0" borderId="46" xfId="0" applyFont="1" applyBorder="1" applyProtection="1"/>
    <xf numFmtId="0" fontId="40" fillId="0" borderId="40" xfId="0" applyFont="1" applyFill="1" applyBorder="1" applyProtection="1"/>
    <xf numFmtId="0" fontId="0" fillId="0" borderId="52" xfId="0" applyBorder="1" applyAlignment="1" applyProtection="1">
      <alignment horizontal="right"/>
    </xf>
    <xf numFmtId="0" fontId="7" fillId="0" borderId="4" xfId="0" applyFont="1" applyFill="1" applyBorder="1" applyAlignment="1" applyProtection="1"/>
    <xf numFmtId="0" fontId="0" fillId="0" borderId="4" xfId="0" applyFill="1" applyBorder="1" applyAlignment="1" applyProtection="1"/>
    <xf numFmtId="0" fontId="0" fillId="0" borderId="28" xfId="0" applyFill="1" applyBorder="1" applyAlignment="1" applyProtection="1"/>
    <xf numFmtId="0" fontId="42" fillId="0" borderId="1" xfId="0" applyFont="1" applyFill="1" applyBorder="1" applyProtection="1"/>
    <xf numFmtId="0" fontId="40" fillId="0" borderId="49" xfId="0" applyFont="1" applyBorder="1" applyProtection="1"/>
    <xf numFmtId="0" fontId="42" fillId="0" borderId="5" xfId="0" applyFont="1" applyBorder="1" applyProtection="1"/>
    <xf numFmtId="0" fontId="23" fillId="0" borderId="0" xfId="0" applyFont="1" applyBorder="1" applyProtection="1"/>
    <xf numFmtId="0" fontId="42" fillId="0" borderId="46" xfId="0" applyFont="1" applyBorder="1" applyProtection="1"/>
    <xf numFmtId="0" fontId="22" fillId="0" borderId="2" xfId="0" applyFont="1" applyBorder="1" applyAlignment="1" applyProtection="1">
      <alignment horizontal="center" vertical="center"/>
    </xf>
    <xf numFmtId="0" fontId="22" fillId="0" borderId="0" xfId="0" applyFont="1" applyBorder="1" applyProtection="1"/>
    <xf numFmtId="0" fontId="21" fillId="0" borderId="61" xfId="0" applyFont="1" applyBorder="1" applyProtection="1"/>
    <xf numFmtId="0" fontId="21" fillId="0" borderId="52" xfId="0" applyFont="1" applyBorder="1" applyProtection="1"/>
    <xf numFmtId="0" fontId="40" fillId="0" borderId="11" xfId="0" applyFont="1" applyBorder="1" applyProtection="1"/>
    <xf numFmtId="49" fontId="20" fillId="0" borderId="0" xfId="0" applyNumberFormat="1" applyFont="1" applyBorder="1" applyProtection="1"/>
    <xf numFmtId="0" fontId="21" fillId="0" borderId="49" xfId="0" applyFont="1" applyBorder="1" applyProtection="1"/>
    <xf numFmtId="0" fontId="46" fillId="0" borderId="0" xfId="0" applyFont="1" applyBorder="1" applyAlignment="1" applyProtection="1">
      <alignment horizontal="left"/>
    </xf>
    <xf numFmtId="0" fontId="0" fillId="0" borderId="12" xfId="0" applyBorder="1" applyProtection="1">
      <protection locked="0"/>
    </xf>
    <xf numFmtId="1" fontId="23" fillId="0" borderId="5" xfId="0" applyNumberFormat="1" applyFont="1" applyFill="1" applyBorder="1" applyAlignment="1" applyProtection="1">
      <alignment horizontal="center" vertical="center"/>
      <protection locked="0"/>
    </xf>
    <xf numFmtId="1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44" xfId="0" applyFont="1" applyBorder="1" applyProtection="1">
      <protection locked="0"/>
    </xf>
    <xf numFmtId="0" fontId="42" fillId="0" borderId="1" xfId="0" applyFont="1" applyBorder="1" applyProtection="1">
      <protection locked="0"/>
    </xf>
    <xf numFmtId="0" fontId="38" fillId="0" borderId="6" xfId="0" applyNumberFormat="1" applyFont="1" applyBorder="1" applyAlignment="1" applyProtection="1">
      <alignment horizontal="center"/>
      <protection locked="0"/>
    </xf>
    <xf numFmtId="0" fontId="38" fillId="0" borderId="43" xfId="0" applyNumberFormat="1" applyFont="1" applyBorder="1" applyAlignment="1" applyProtection="1">
      <alignment horizontal="center"/>
      <protection locked="0"/>
    </xf>
    <xf numFmtId="0" fontId="0" fillId="9" borderId="59" xfId="0" applyFill="1" applyBorder="1" applyAlignment="1" applyProtection="1">
      <protection locked="0"/>
    </xf>
    <xf numFmtId="0" fontId="35" fillId="2" borderId="1" xfId="0" applyFont="1" applyFill="1" applyBorder="1" applyAlignment="1" applyProtection="1">
      <alignment horizontal="center"/>
      <protection locked="0"/>
    </xf>
    <xf numFmtId="0" fontId="27" fillId="5" borderId="15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 wrapText="1"/>
    </xf>
    <xf numFmtId="0" fontId="42" fillId="0" borderId="25" xfId="0" applyFont="1" applyBorder="1" applyAlignment="1" applyProtection="1">
      <alignment horizontal="center" wrapText="1"/>
    </xf>
    <xf numFmtId="0" fontId="42" fillId="0" borderId="24" xfId="0" applyFont="1" applyBorder="1" applyAlignment="1" applyProtection="1">
      <alignment horizontal="center" wrapText="1"/>
    </xf>
    <xf numFmtId="49" fontId="20" fillId="0" borderId="52" xfId="0" applyNumberFormat="1" applyFont="1" applyBorder="1" applyProtection="1"/>
    <xf numFmtId="0" fontId="22" fillId="0" borderId="46" xfId="0" applyNumberFormat="1" applyFont="1" applyFill="1" applyBorder="1" applyAlignment="1" applyProtection="1"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0" fillId="7" borderId="31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/>
    <xf numFmtId="0" fontId="14" fillId="0" borderId="0" xfId="0" applyFont="1" applyFill="1" applyAlignment="1" applyProtection="1">
      <alignment horizontal="left"/>
    </xf>
    <xf numFmtId="20" fontId="9" fillId="0" borderId="0" xfId="0" applyNumberFormat="1" applyFont="1" applyProtection="1"/>
    <xf numFmtId="0" fontId="22" fillId="2" borderId="64" xfId="0" applyFont="1" applyFill="1" applyBorder="1" applyAlignment="1" applyProtection="1">
      <alignment horizontal="center"/>
      <protection locked="0"/>
    </xf>
    <xf numFmtId="0" fontId="42" fillId="0" borderId="31" xfId="0" applyFont="1" applyBorder="1" applyProtection="1"/>
    <xf numFmtId="0" fontId="42" fillId="0" borderId="32" xfId="0" applyFont="1" applyBorder="1" applyProtection="1"/>
    <xf numFmtId="0" fontId="19" fillId="2" borderId="31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20" fillId="9" borderId="8" xfId="0" applyFont="1" applyFill="1" applyBorder="1" applyAlignment="1" applyProtection="1">
      <protection locked="0"/>
    </xf>
    <xf numFmtId="0" fontId="0" fillId="9" borderId="60" xfId="0" applyFill="1" applyBorder="1" applyAlignment="1" applyProtection="1">
      <protection locked="0"/>
    </xf>
    <xf numFmtId="49" fontId="23" fillId="0" borderId="54" xfId="0" applyNumberFormat="1" applyFont="1" applyBorder="1" applyProtection="1">
      <protection locked="0"/>
    </xf>
    <xf numFmtId="49" fontId="40" fillId="0" borderId="46" xfId="0" applyNumberFormat="1" applyFont="1" applyBorder="1" applyAlignment="1" applyProtection="1">
      <protection locked="0"/>
    </xf>
    <xf numFmtId="49" fontId="23" fillId="0" borderId="52" xfId="0" applyNumberFormat="1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49" fontId="1" fillId="0" borderId="0" xfId="0" applyNumberFormat="1" applyFont="1" applyBorder="1" applyAlignment="1" applyProtection="1">
      <alignment horizontal="center" shrinkToFit="1"/>
      <protection locked="0"/>
    </xf>
    <xf numFmtId="49" fontId="7" fillId="0" borderId="0" xfId="0" applyNumberFormat="1" applyFont="1" applyBorder="1" applyAlignment="1" applyProtection="1">
      <alignment horizontal="center" shrinkToFit="1"/>
      <protection locked="0"/>
    </xf>
    <xf numFmtId="0" fontId="22" fillId="0" borderId="12" xfId="0" applyNumberFormat="1" applyFont="1" applyFill="1" applyBorder="1" applyAlignment="1" applyProtection="1">
      <alignment horizontal="left"/>
      <protection locked="0"/>
    </xf>
    <xf numFmtId="0" fontId="42" fillId="0" borderId="41" xfId="0" applyFont="1" applyBorder="1" applyAlignment="1" applyProtection="1">
      <alignment horizontal="center" wrapText="1"/>
    </xf>
    <xf numFmtId="0" fontId="42" fillId="0" borderId="22" xfId="0" applyFont="1" applyBorder="1" applyAlignment="1" applyProtection="1">
      <alignment horizontal="center" wrapText="1"/>
    </xf>
    <xf numFmtId="1" fontId="23" fillId="0" borderId="2" xfId="0" applyNumberFormat="1" applyFont="1" applyFill="1" applyBorder="1" applyAlignment="1" applyProtection="1">
      <alignment horizontal="center" vertical="center"/>
      <protection locked="0"/>
    </xf>
    <xf numFmtId="1" fontId="23" fillId="0" borderId="59" xfId="0" applyNumberFormat="1" applyFont="1" applyFill="1" applyBorder="1" applyAlignment="1" applyProtection="1">
      <alignment horizontal="center" vertical="center"/>
      <protection locked="0"/>
    </xf>
    <xf numFmtId="49" fontId="25" fillId="0" borderId="29" xfId="0" applyNumberFormat="1" applyFont="1" applyBorder="1" applyAlignment="1" applyProtection="1">
      <alignment horizontal="left" shrinkToFit="1"/>
      <protection locked="0"/>
    </xf>
    <xf numFmtId="49" fontId="1" fillId="0" borderId="29" xfId="0" applyNumberFormat="1" applyFont="1" applyBorder="1" applyAlignment="1" applyProtection="1">
      <alignment horizontal="left" shrinkToFit="1"/>
      <protection locked="0"/>
    </xf>
    <xf numFmtId="49" fontId="1" fillId="0" borderId="30" xfId="0" applyNumberFormat="1" applyFont="1" applyBorder="1" applyAlignment="1" applyProtection="1">
      <alignment horizontal="left" shrinkToFit="1"/>
      <protection locked="0"/>
    </xf>
    <xf numFmtId="49" fontId="1" fillId="0" borderId="12" xfId="0" applyNumberFormat="1" applyFont="1" applyBorder="1" applyAlignment="1" applyProtection="1">
      <alignment horizontal="left" shrinkToFit="1"/>
      <protection locked="0"/>
    </xf>
    <xf numFmtId="49" fontId="1" fillId="0" borderId="50" xfId="0" applyNumberFormat="1" applyFont="1" applyBorder="1" applyAlignment="1" applyProtection="1">
      <alignment horizontal="left" shrinkToFit="1"/>
      <protection locked="0"/>
    </xf>
    <xf numFmtId="164" fontId="19" fillId="0" borderId="2" xfId="0" applyNumberFormat="1" applyFont="1" applyFill="1" applyBorder="1" applyAlignment="1" applyProtection="1">
      <alignment horizontal="center"/>
      <protection locked="0"/>
    </xf>
    <xf numFmtId="164" fontId="19" fillId="0" borderId="3" xfId="0" applyNumberFormat="1" applyFont="1" applyFill="1" applyBorder="1" applyAlignment="1" applyProtection="1">
      <alignment horizontal="center"/>
      <protection locked="0"/>
    </xf>
    <xf numFmtId="164" fontId="19" fillId="0" borderId="59" xfId="0" applyNumberFormat="1" applyFont="1" applyFill="1" applyBorder="1" applyAlignment="1" applyProtection="1">
      <alignment horizontal="center"/>
      <protection locked="0"/>
    </xf>
    <xf numFmtId="0" fontId="25" fillId="0" borderId="41" xfId="0" applyFont="1" applyFill="1" applyBorder="1" applyAlignment="1" applyProtection="1">
      <alignment horizontal="center"/>
    </xf>
    <xf numFmtId="0" fontId="25" fillId="0" borderId="22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shrinkToFit="1"/>
    </xf>
    <xf numFmtId="0" fontId="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 shrinkToFit="1"/>
    </xf>
    <xf numFmtId="166" fontId="22" fillId="0" borderId="46" xfId="0" applyNumberFormat="1" applyFont="1" applyFill="1" applyBorder="1" applyAlignment="1" applyProtection="1">
      <alignment horizontal="left"/>
      <protection locked="0"/>
    </xf>
    <xf numFmtId="166" fontId="0" fillId="0" borderId="12" xfId="0" applyNumberFormat="1" applyFill="1" applyBorder="1" applyAlignment="1" applyProtection="1">
      <alignment horizontal="left"/>
      <protection locked="0"/>
    </xf>
    <xf numFmtId="166" fontId="0" fillId="0" borderId="14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1" fontId="19" fillId="0" borderId="31" xfId="0" applyNumberFormat="1" applyFont="1" applyFill="1" applyBorder="1" applyAlignment="1" applyProtection="1">
      <alignment horizontal="center" vertical="center"/>
      <protection locked="0"/>
    </xf>
    <xf numFmtId="1" fontId="19" fillId="0" borderId="32" xfId="0" applyNumberFormat="1" applyFont="1" applyFill="1" applyBorder="1" applyAlignment="1" applyProtection="1">
      <alignment horizontal="center" vertical="center"/>
      <protection locked="0"/>
    </xf>
    <xf numFmtId="1" fontId="19" fillId="0" borderId="60" xfId="0" applyNumberFormat="1" applyFont="1" applyFill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right"/>
    </xf>
    <xf numFmtId="0" fontId="25" fillId="0" borderId="36" xfId="0" applyFont="1" applyBorder="1" applyAlignment="1" applyProtection="1">
      <alignment horizontal="right"/>
    </xf>
    <xf numFmtId="0" fontId="25" fillId="0" borderId="57" xfId="0" applyFont="1" applyBorder="1" applyAlignment="1" applyProtection="1">
      <alignment horizontal="right"/>
    </xf>
    <xf numFmtId="166" fontId="19" fillId="0" borderId="34" xfId="0" applyNumberFormat="1" applyFont="1" applyBorder="1" applyAlignment="1" applyProtection="1">
      <alignment horizontal="left"/>
      <protection locked="0"/>
    </xf>
    <xf numFmtId="166" fontId="19" fillId="0" borderId="36" xfId="0" applyNumberFormat="1" applyFont="1" applyBorder="1" applyAlignment="1" applyProtection="1">
      <alignment horizontal="left"/>
      <protection locked="0"/>
    </xf>
    <xf numFmtId="0" fontId="53" fillId="0" borderId="36" xfId="0" applyFont="1" applyBorder="1" applyAlignment="1" applyProtection="1">
      <alignment horizontal="left"/>
      <protection locked="0"/>
    </xf>
    <xf numFmtId="0" fontId="53" fillId="0" borderId="57" xfId="0" applyFont="1" applyBorder="1" applyAlignment="1" applyProtection="1">
      <alignment horizontal="left"/>
      <protection locked="0"/>
    </xf>
    <xf numFmtId="0" fontId="38" fillId="0" borderId="4" xfId="0" applyFont="1" applyBorder="1" applyAlignment="1" applyProtection="1">
      <alignment horizontal="left"/>
      <protection locked="0"/>
    </xf>
    <xf numFmtId="0" fontId="38" fillId="0" borderId="28" xfId="0" applyFont="1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/>
    </xf>
    <xf numFmtId="0" fontId="0" fillId="0" borderId="26" xfId="0" applyBorder="1" applyAlignment="1" applyProtection="1">
      <alignment horizontal="left"/>
    </xf>
    <xf numFmtId="0" fontId="22" fillId="0" borderId="18" xfId="0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center"/>
    </xf>
    <xf numFmtId="0" fontId="23" fillId="0" borderId="60" xfId="0" applyFont="1" applyBorder="1" applyAlignment="1" applyProtection="1">
      <alignment horizontal="center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59" xfId="0" applyFont="1" applyBorder="1" applyAlignment="1" applyProtection="1">
      <alignment horizontal="center"/>
      <protection locked="0"/>
    </xf>
    <xf numFmtId="0" fontId="42" fillId="0" borderId="2" xfId="0" applyFont="1" applyBorder="1" applyAlignment="1" applyProtection="1">
      <alignment horizontal="center"/>
      <protection locked="0"/>
    </xf>
    <xf numFmtId="0" fontId="42" fillId="0" borderId="59" xfId="0" applyFont="1" applyBorder="1" applyAlignment="1" applyProtection="1">
      <alignment horizontal="center"/>
      <protection locked="0"/>
    </xf>
    <xf numFmtId="0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0" fillId="0" borderId="60" xfId="0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2" fillId="0" borderId="46" xfId="0" applyNumberFormat="1" applyFont="1" applyFill="1" applyBorder="1" applyAlignment="1" applyProtection="1">
      <alignment horizontal="left" shrinkToFit="1"/>
      <protection locked="0"/>
    </xf>
    <xf numFmtId="0" fontId="22" fillId="0" borderId="12" xfId="0" applyNumberFormat="1" applyFont="1" applyFill="1" applyBorder="1" applyAlignment="1" applyProtection="1">
      <alignment horizontal="left" shrinkToFit="1"/>
      <protection locked="0"/>
    </xf>
    <xf numFmtId="0" fontId="22" fillId="0" borderId="14" xfId="0" applyNumberFormat="1" applyFont="1" applyFill="1" applyBorder="1" applyAlignment="1" applyProtection="1">
      <alignment horizontal="left" shrinkToFit="1"/>
      <protection locked="0"/>
    </xf>
    <xf numFmtId="0" fontId="22" fillId="0" borderId="10" xfId="0" applyFont="1" applyFill="1" applyBorder="1" applyAlignment="1" applyProtection="1">
      <alignment horizontal="left" shrinkToFit="1"/>
      <protection locked="0"/>
    </xf>
    <xf numFmtId="0" fontId="0" fillId="0" borderId="12" xfId="0" applyFill="1" applyBorder="1" applyAlignment="1" applyProtection="1">
      <alignment horizontal="left" shrinkToFit="1"/>
      <protection locked="0"/>
    </xf>
    <xf numFmtId="0" fontId="0" fillId="0" borderId="50" xfId="0" applyFill="1" applyBorder="1" applyAlignment="1" applyProtection="1">
      <alignment horizontal="left" shrinkToFit="1"/>
      <protection locked="0"/>
    </xf>
    <xf numFmtId="0" fontId="22" fillId="0" borderId="49" xfId="0" applyNumberFormat="1" applyFont="1" applyFill="1" applyBorder="1" applyAlignment="1" applyProtection="1">
      <alignment horizontal="left"/>
      <protection locked="0"/>
    </xf>
    <xf numFmtId="0" fontId="13" fillId="0" borderId="36" xfId="0" applyNumberFormat="1" applyFont="1" applyFill="1" applyBorder="1" applyAlignment="1" applyProtection="1">
      <alignment horizontal="left"/>
      <protection locked="0"/>
    </xf>
    <xf numFmtId="0" fontId="13" fillId="0" borderId="56" xfId="0" applyNumberFormat="1" applyFont="1" applyFill="1" applyBorder="1" applyAlignment="1" applyProtection="1">
      <alignment horizontal="left"/>
      <protection locked="0"/>
    </xf>
    <xf numFmtId="0" fontId="22" fillId="0" borderId="34" xfId="0" applyNumberFormat="1" applyFont="1" applyFill="1" applyBorder="1" applyAlignment="1" applyProtection="1">
      <alignment horizontal="left" shrinkToFit="1"/>
      <protection locked="0"/>
    </xf>
    <xf numFmtId="0" fontId="13" fillId="0" borderId="36" xfId="0" applyNumberFormat="1" applyFont="1" applyFill="1" applyBorder="1" applyAlignment="1" applyProtection="1">
      <alignment horizontal="left" shrinkToFit="1"/>
      <protection locked="0"/>
    </xf>
    <xf numFmtId="0" fontId="13" fillId="0" borderId="56" xfId="0" applyNumberFormat="1" applyFont="1" applyFill="1" applyBorder="1" applyAlignment="1" applyProtection="1">
      <alignment horizontal="left" shrinkToFit="1"/>
      <protection locked="0"/>
    </xf>
    <xf numFmtId="0" fontId="22" fillId="0" borderId="34" xfId="0" applyFont="1" applyFill="1" applyBorder="1" applyAlignment="1" applyProtection="1">
      <alignment horizontal="left" shrinkToFit="1"/>
      <protection locked="0"/>
    </xf>
    <xf numFmtId="0" fontId="13" fillId="0" borderId="36" xfId="0" applyFont="1" applyBorder="1" applyAlignment="1" applyProtection="1">
      <alignment horizontal="left"/>
      <protection locked="0"/>
    </xf>
    <xf numFmtId="0" fontId="13" fillId="0" borderId="57" xfId="0" applyFont="1" applyBorder="1" applyAlignment="1" applyProtection="1">
      <alignment horizontal="left"/>
      <protection locked="0"/>
    </xf>
    <xf numFmtId="0" fontId="27" fillId="0" borderId="37" xfId="0" applyFont="1" applyFill="1" applyBorder="1" applyAlignment="1" applyProtection="1">
      <alignment horizontal="left"/>
      <protection locked="0"/>
    </xf>
    <xf numFmtId="0" fontId="12" fillId="0" borderId="51" xfId="0" applyFont="1" applyFill="1" applyBorder="1" applyAlignment="1" applyProtection="1">
      <alignment horizontal="left"/>
      <protection locked="0"/>
    </xf>
    <xf numFmtId="0" fontId="27" fillId="0" borderId="29" xfId="0" applyFont="1" applyBorder="1" applyAlignment="1" applyProtection="1">
      <alignment horizontal="left" shrinkToFit="1"/>
      <protection locked="0"/>
    </xf>
    <xf numFmtId="0" fontId="27" fillId="0" borderId="30" xfId="0" applyFont="1" applyBorder="1" applyAlignment="1" applyProtection="1">
      <alignment horizontal="left" shrinkToFit="1"/>
      <protection locked="0"/>
    </xf>
    <xf numFmtId="0" fontId="27" fillId="0" borderId="12" xfId="0" applyFont="1" applyBorder="1" applyAlignment="1" applyProtection="1">
      <alignment horizontal="left" shrinkToFit="1"/>
      <protection locked="0"/>
    </xf>
    <xf numFmtId="0" fontId="27" fillId="0" borderId="50" xfId="0" applyFont="1" applyBorder="1" applyAlignment="1" applyProtection="1">
      <alignment horizontal="left" shrinkToFit="1"/>
      <protection locked="0"/>
    </xf>
    <xf numFmtId="0" fontId="27" fillId="0" borderId="4" xfId="0" applyFont="1" applyBorder="1" applyAlignment="1" applyProtection="1">
      <alignment horizontal="left" shrinkToFit="1"/>
      <protection locked="0"/>
    </xf>
    <xf numFmtId="0" fontId="27" fillId="0" borderId="55" xfId="0" applyFont="1" applyBorder="1" applyAlignment="1" applyProtection="1">
      <alignment horizontal="left" shrinkToFit="1"/>
      <protection locked="0"/>
    </xf>
    <xf numFmtId="0" fontId="22" fillId="0" borderId="37" xfId="0" applyFont="1" applyFill="1" applyBorder="1" applyAlignment="1" applyProtection="1">
      <alignment horizontal="left"/>
      <protection locked="0"/>
    </xf>
    <xf numFmtId="0" fontId="22" fillId="0" borderId="51" xfId="0" applyFont="1" applyFill="1" applyBorder="1" applyAlignment="1" applyProtection="1">
      <alignment horizontal="left"/>
      <protection locked="0"/>
    </xf>
    <xf numFmtId="0" fontId="41" fillId="0" borderId="12" xfId="0" applyNumberFormat="1" applyFont="1" applyFill="1" applyBorder="1" applyAlignment="1" applyProtection="1">
      <alignment horizontal="left"/>
      <protection locked="0"/>
    </xf>
    <xf numFmtId="0" fontId="41" fillId="0" borderId="14" xfId="0" applyNumberFormat="1" applyFont="1" applyFill="1" applyBorder="1" applyAlignment="1" applyProtection="1">
      <alignment horizontal="left"/>
      <protection locked="0"/>
    </xf>
    <xf numFmtId="16" fontId="0" fillId="0" borderId="2" xfId="0" applyNumberFormat="1" applyFill="1" applyBorder="1" applyAlignment="1" applyProtection="1">
      <alignment horizontal="left"/>
    </xf>
    <xf numFmtId="16" fontId="0" fillId="0" borderId="3" xfId="0" applyNumberFormat="1" applyFill="1" applyBorder="1" applyAlignment="1" applyProtection="1">
      <alignment horizontal="left"/>
    </xf>
    <xf numFmtId="0" fontId="19" fillId="0" borderId="32" xfId="0" applyFon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34" fillId="0" borderId="0" xfId="0" applyFont="1" applyAlignment="1" applyProtection="1">
      <alignment horizontal="center" wrapText="1"/>
    </xf>
    <xf numFmtId="0" fontId="38" fillId="0" borderId="2" xfId="0" applyNumberFormat="1" applyFont="1" applyBorder="1" applyAlignment="1" applyProtection="1">
      <alignment horizontal="center"/>
      <protection locked="0"/>
    </xf>
    <xf numFmtId="0" fontId="38" fillId="0" borderId="59" xfId="0" applyNumberFormat="1" applyFont="1" applyBorder="1" applyAlignment="1" applyProtection="1">
      <alignment horizontal="center"/>
      <protection locked="0"/>
    </xf>
    <xf numFmtId="0" fontId="22" fillId="2" borderId="2" xfId="0" applyFont="1" applyFill="1" applyBorder="1" applyAlignment="1" applyProtection="1">
      <alignment horizontal="center"/>
    </xf>
    <xf numFmtId="0" fontId="22" fillId="2" borderId="59" xfId="0" applyFont="1" applyFill="1" applyBorder="1" applyAlignment="1" applyProtection="1">
      <alignment horizontal="center"/>
    </xf>
    <xf numFmtId="0" fontId="20" fillId="7" borderId="31" xfId="0" applyFont="1" applyFill="1" applyBorder="1" applyAlignment="1" applyProtection="1">
      <alignment horizontal="center"/>
      <protection locked="0"/>
    </xf>
    <xf numFmtId="0" fontId="20" fillId="7" borderId="60" xfId="0" applyFont="1" applyFill="1" applyBorder="1" applyAlignment="1" applyProtection="1">
      <alignment horizontal="center"/>
      <protection locked="0"/>
    </xf>
    <xf numFmtId="0" fontId="47" fillId="0" borderId="36" xfId="0" applyFont="1" applyFill="1" applyBorder="1" applyAlignment="1" applyProtection="1">
      <alignment shrinkToFit="1"/>
      <protection locked="0"/>
    </xf>
    <xf numFmtId="0" fontId="1" fillId="0" borderId="22" xfId="0" applyFont="1" applyBorder="1" applyAlignment="1" applyProtection="1">
      <alignment horizontal="center"/>
    </xf>
    <xf numFmtId="0" fontId="25" fillId="0" borderId="21" xfId="0" applyFont="1" applyFill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 shrinkToFit="1"/>
      <protection locked="0"/>
    </xf>
    <xf numFmtId="0" fontId="27" fillId="0" borderId="0" xfId="0" applyFont="1" applyBorder="1" applyAlignment="1" applyProtection="1">
      <alignment horizontal="center" shrinkToFit="1"/>
      <protection locked="0"/>
    </xf>
    <xf numFmtId="0" fontId="22" fillId="2" borderId="1" xfId="0" applyFont="1" applyFill="1" applyBorder="1" applyAlignment="1" applyProtection="1">
      <alignment horizontal="center"/>
      <protection locked="0"/>
    </xf>
    <xf numFmtId="0" fontId="35" fillId="4" borderId="0" xfId="0" applyFont="1" applyFill="1" applyBorder="1" applyAlignment="1" applyProtection="1">
      <alignment horizontal="center"/>
    </xf>
    <xf numFmtId="0" fontId="0" fillId="0" borderId="29" xfId="0" applyBorder="1" applyAlignment="1" applyProtection="1">
      <alignment horizontal="left" shrinkToFit="1"/>
      <protection locked="0"/>
    </xf>
    <xf numFmtId="0" fontId="0" fillId="0" borderId="42" xfId="0" applyBorder="1" applyAlignment="1" applyProtection="1">
      <alignment horizontal="left" shrinkToFit="1"/>
      <protection locked="0"/>
    </xf>
    <xf numFmtId="0" fontId="0" fillId="0" borderId="36" xfId="0" applyBorder="1" applyAlignment="1" applyProtection="1">
      <alignment horizontal="left" shrinkToFit="1"/>
      <protection locked="0"/>
    </xf>
    <xf numFmtId="0" fontId="0" fillId="0" borderId="56" xfId="0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39</xdr:row>
      <xdr:rowOff>19050</xdr:rowOff>
    </xdr:from>
    <xdr:to>
      <xdr:col>9</xdr:col>
      <xdr:colOff>393300</xdr:colOff>
      <xdr:row>51</xdr:row>
      <xdr:rowOff>199950</xdr:rowOff>
    </xdr:to>
    <xdr:sp macro="" textlink="" fLocksText="0">
      <xdr:nvSpPr>
        <xdr:cNvPr id="2" name="Text Box 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6781800"/>
          <a:ext cx="3708000" cy="212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3</xdr:row>
          <xdr:rowOff>238125</xdr:rowOff>
        </xdr:from>
        <xdr:to>
          <xdr:col>14</xdr:col>
          <xdr:colOff>85725</xdr:colOff>
          <xdr:row>5</xdr:row>
          <xdr:rowOff>66675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5</xdr:row>
          <xdr:rowOff>28575</xdr:rowOff>
        </xdr:from>
        <xdr:to>
          <xdr:col>13</xdr:col>
          <xdr:colOff>295275</xdr:colOff>
          <xdr:row>6</xdr:row>
          <xdr:rowOff>9525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180975</xdr:rowOff>
        </xdr:from>
        <xdr:to>
          <xdr:col>1</xdr:col>
          <xdr:colOff>285750</xdr:colOff>
          <xdr:row>17</xdr:row>
          <xdr:rowOff>47625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Temp: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16</xdr:row>
          <xdr:rowOff>0</xdr:rowOff>
        </xdr:from>
        <xdr:to>
          <xdr:col>6</xdr:col>
          <xdr:colOff>238125</xdr:colOff>
          <xdr:row>17</xdr:row>
          <xdr:rowOff>47625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Hård vind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180975</xdr:rowOff>
        </xdr:from>
        <xdr:to>
          <xdr:col>8</xdr:col>
          <xdr:colOff>361950</xdr:colOff>
          <xdr:row>17</xdr:row>
          <xdr:rowOff>47625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Myr/mossmark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16</xdr:row>
          <xdr:rowOff>0</xdr:rowOff>
        </xdr:from>
        <xdr:to>
          <xdr:col>10</xdr:col>
          <xdr:colOff>390525</xdr:colOff>
          <xdr:row>17</xdr:row>
          <xdr:rowOff>47625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Kuperat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0</xdr:rowOff>
        </xdr:from>
        <xdr:to>
          <xdr:col>11</xdr:col>
          <xdr:colOff>247650</xdr:colOff>
          <xdr:row>17</xdr:row>
          <xdr:rowOff>57150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kalyta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</xdr:row>
          <xdr:rowOff>180975</xdr:rowOff>
        </xdr:from>
        <xdr:to>
          <xdr:col>15</xdr:col>
          <xdr:colOff>400050</xdr:colOff>
          <xdr:row>17</xdr:row>
          <xdr:rowOff>47625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15</xdr:row>
          <xdr:rowOff>180975</xdr:rowOff>
        </xdr:from>
        <xdr:to>
          <xdr:col>18</xdr:col>
          <xdr:colOff>76200</xdr:colOff>
          <xdr:row>17</xdr:row>
          <xdr:rowOff>47625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19050</xdr:rowOff>
        </xdr:from>
        <xdr:to>
          <xdr:col>1</xdr:col>
          <xdr:colOff>409575</xdr:colOff>
          <xdr:row>18</xdr:row>
          <xdr:rowOff>38100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Snö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16</xdr:row>
          <xdr:rowOff>152400</xdr:rowOff>
        </xdr:from>
        <xdr:to>
          <xdr:col>6</xdr:col>
          <xdr:colOff>95250</xdr:colOff>
          <xdr:row>18</xdr:row>
          <xdr:rowOff>19050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Barrskog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17</xdr:row>
          <xdr:rowOff>152400</xdr:rowOff>
        </xdr:from>
        <xdr:to>
          <xdr:col>7</xdr:col>
          <xdr:colOff>152400</xdr:colOff>
          <xdr:row>19</xdr:row>
          <xdr:rowOff>19050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Öppenmark/åker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152400</xdr:rowOff>
        </xdr:from>
        <xdr:to>
          <xdr:col>7</xdr:col>
          <xdr:colOff>457200</xdr:colOff>
          <xdr:row>18</xdr:row>
          <xdr:rowOff>19050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Lövskog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17</xdr:row>
          <xdr:rowOff>142875</xdr:rowOff>
        </xdr:from>
        <xdr:to>
          <xdr:col>8</xdr:col>
          <xdr:colOff>19050</xdr:colOff>
          <xdr:row>19</xdr:row>
          <xdr:rowOff>9525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Övrigt: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16</xdr:row>
          <xdr:rowOff>152400</xdr:rowOff>
        </xdr:from>
        <xdr:to>
          <xdr:col>18</xdr:col>
          <xdr:colOff>76200</xdr:colOff>
          <xdr:row>18</xdr:row>
          <xdr:rowOff>19050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0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</xdr:row>
          <xdr:rowOff>152400</xdr:rowOff>
        </xdr:from>
        <xdr:to>
          <xdr:col>15</xdr:col>
          <xdr:colOff>400050</xdr:colOff>
          <xdr:row>18</xdr:row>
          <xdr:rowOff>19050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0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17</xdr:row>
          <xdr:rowOff>152400</xdr:rowOff>
        </xdr:from>
        <xdr:to>
          <xdr:col>15</xdr:col>
          <xdr:colOff>371475</xdr:colOff>
          <xdr:row>19</xdr:row>
          <xdr:rowOff>19050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0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17</xdr:row>
          <xdr:rowOff>152400</xdr:rowOff>
        </xdr:from>
        <xdr:to>
          <xdr:col>19</xdr:col>
          <xdr:colOff>0</xdr:colOff>
          <xdr:row>19</xdr:row>
          <xdr:rowOff>19050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54</xdr:row>
          <xdr:rowOff>0</xdr:rowOff>
        </xdr:from>
        <xdr:to>
          <xdr:col>3</xdr:col>
          <xdr:colOff>400050</xdr:colOff>
          <xdr:row>54</xdr:row>
          <xdr:rowOff>219075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0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54</xdr:row>
          <xdr:rowOff>9525</xdr:rowOff>
        </xdr:from>
        <xdr:to>
          <xdr:col>4</xdr:col>
          <xdr:colOff>476250</xdr:colOff>
          <xdr:row>54</xdr:row>
          <xdr:rowOff>228600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0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54</xdr:row>
          <xdr:rowOff>9525</xdr:rowOff>
        </xdr:from>
        <xdr:to>
          <xdr:col>7</xdr:col>
          <xdr:colOff>142875</xdr:colOff>
          <xdr:row>54</xdr:row>
          <xdr:rowOff>228600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0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DP, hemmamark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56</xdr:row>
          <xdr:rowOff>0</xdr:rowOff>
        </xdr:from>
        <xdr:to>
          <xdr:col>12</xdr:col>
          <xdr:colOff>19050</xdr:colOff>
          <xdr:row>57</xdr:row>
          <xdr:rowOff>47625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0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0</xdr:rowOff>
        </xdr:from>
        <xdr:to>
          <xdr:col>10</xdr:col>
          <xdr:colOff>314325</xdr:colOff>
          <xdr:row>57</xdr:row>
          <xdr:rowOff>47625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0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56</xdr:row>
          <xdr:rowOff>0</xdr:rowOff>
        </xdr:from>
        <xdr:to>
          <xdr:col>13</xdr:col>
          <xdr:colOff>295275</xdr:colOff>
          <xdr:row>57</xdr:row>
          <xdr:rowOff>47625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0</xdr:rowOff>
        </xdr:from>
        <xdr:to>
          <xdr:col>10</xdr:col>
          <xdr:colOff>400050</xdr:colOff>
          <xdr:row>58</xdr:row>
          <xdr:rowOff>9525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0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57</xdr:row>
          <xdr:rowOff>0</xdr:rowOff>
        </xdr:from>
        <xdr:to>
          <xdr:col>12</xdr:col>
          <xdr:colOff>257175</xdr:colOff>
          <xdr:row>58</xdr:row>
          <xdr:rowOff>9525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0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D-cert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57</xdr:row>
          <xdr:rowOff>0</xdr:rowOff>
        </xdr:from>
        <xdr:to>
          <xdr:col>12</xdr:col>
          <xdr:colOff>209550</xdr:colOff>
          <xdr:row>58</xdr:row>
          <xdr:rowOff>9525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0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57</xdr:row>
          <xdr:rowOff>0</xdr:rowOff>
        </xdr:from>
        <xdr:to>
          <xdr:col>13</xdr:col>
          <xdr:colOff>457200</xdr:colOff>
          <xdr:row>58</xdr:row>
          <xdr:rowOff>9525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0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57</xdr:row>
          <xdr:rowOff>0</xdr:rowOff>
        </xdr:from>
        <xdr:to>
          <xdr:col>17</xdr:col>
          <xdr:colOff>9525</xdr:colOff>
          <xdr:row>58</xdr:row>
          <xdr:rowOff>9525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0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57</xdr:row>
          <xdr:rowOff>0</xdr:rowOff>
        </xdr:from>
        <xdr:to>
          <xdr:col>18</xdr:col>
          <xdr:colOff>28575</xdr:colOff>
          <xdr:row>58</xdr:row>
          <xdr:rowOff>9525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0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R-Cacit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9">
    <pageSetUpPr fitToPage="1"/>
  </sheetPr>
  <dimension ref="A1:FF570"/>
  <sheetViews>
    <sheetView tabSelected="1" zoomScale="115" zoomScaleNormal="115" workbookViewId="0">
      <selection activeCell="M60" sqref="M60:R60"/>
    </sheetView>
  </sheetViews>
  <sheetFormatPr defaultRowHeight="15" x14ac:dyDescent="0.25"/>
  <cols>
    <col min="1" max="1" width="9.7109375" style="97" customWidth="1"/>
    <col min="2" max="3" width="7.28515625" style="97" customWidth="1"/>
    <col min="4" max="4" width="7.7109375" style="97" customWidth="1"/>
    <col min="5" max="13" width="7.28515625" style="97" customWidth="1"/>
    <col min="14" max="14" width="7.7109375" style="97" customWidth="1"/>
    <col min="15" max="16" width="7.28515625" style="97" customWidth="1"/>
    <col min="17" max="18" width="3.7109375" style="97" customWidth="1"/>
    <col min="19" max="19" width="1.7109375" style="97" customWidth="1"/>
    <col min="20" max="29" width="7.28515625" style="97" hidden="1" customWidth="1"/>
    <col min="30" max="30" width="8" style="97" hidden="1" customWidth="1"/>
    <col min="31" max="37" width="7.28515625" style="97" hidden="1" customWidth="1"/>
    <col min="38" max="38" width="10.42578125" style="97" hidden="1" customWidth="1"/>
    <col min="39" max="39" width="8.7109375" style="97" hidden="1" customWidth="1"/>
    <col min="40" max="40" width="8.85546875" style="97" hidden="1" customWidth="1"/>
    <col min="41" max="42" width="7.28515625" style="97" hidden="1" customWidth="1"/>
    <col min="43" max="43" width="8.28515625" style="97" hidden="1" customWidth="1"/>
    <col min="44" max="44" width="8.140625" style="97" hidden="1" customWidth="1"/>
    <col min="45" max="45" width="7.28515625" style="97" hidden="1" customWidth="1"/>
    <col min="46" max="46" width="9.42578125" style="97" hidden="1" customWidth="1"/>
    <col min="47" max="47" width="9.28515625" style="97" hidden="1" customWidth="1"/>
    <col min="48" max="48" width="10.28515625" style="97" hidden="1" customWidth="1"/>
    <col min="49" max="49" width="7.28515625" style="97" hidden="1" customWidth="1"/>
    <col min="50" max="50" width="8.28515625" style="97" hidden="1" customWidth="1"/>
    <col min="51" max="51" width="9.7109375" style="97" hidden="1" customWidth="1"/>
    <col min="52" max="52" width="6.5703125" style="97" hidden="1" customWidth="1"/>
    <col min="53" max="53" width="2.42578125" style="38" hidden="1" customWidth="1"/>
    <col min="54" max="54" width="12" style="38" hidden="1" customWidth="1"/>
    <col min="55" max="55" width="11.5703125" style="38" hidden="1" customWidth="1"/>
    <col min="56" max="56" width="10.28515625" style="38" hidden="1" customWidth="1"/>
    <col min="57" max="57" width="9.140625" style="38" hidden="1" customWidth="1"/>
    <col min="58" max="58" width="9.7109375" style="38" hidden="1" customWidth="1"/>
    <col min="59" max="60" width="9.85546875" style="38" hidden="1" customWidth="1"/>
    <col min="61" max="61" width="9.7109375" style="38" hidden="1" customWidth="1"/>
    <col min="62" max="64" width="9.140625" style="38" hidden="1" customWidth="1"/>
    <col min="65" max="65" width="11.5703125" style="38" hidden="1" customWidth="1"/>
    <col min="66" max="66" width="16.5703125" style="38" hidden="1" customWidth="1"/>
    <col min="67" max="67" width="11.140625" style="38" hidden="1" customWidth="1"/>
    <col min="68" max="68" width="12.7109375" style="38" hidden="1" customWidth="1"/>
    <col min="69" max="70" width="9.140625" style="38" hidden="1" customWidth="1"/>
    <col min="71" max="71" width="6.140625" style="66" hidden="1" customWidth="1"/>
    <col min="72" max="72" width="9.140625" style="38" hidden="1" customWidth="1"/>
    <col min="73" max="73" width="13.85546875" style="38" hidden="1" customWidth="1"/>
    <col min="74" max="76" width="9.140625" style="38" hidden="1" customWidth="1"/>
    <col min="77" max="77" width="10.5703125" style="38" hidden="1" customWidth="1"/>
    <col min="78" max="78" width="9.7109375" style="38" hidden="1" customWidth="1"/>
    <col min="79" max="80" width="9.140625" style="38" hidden="1" customWidth="1"/>
    <col min="81" max="81" width="10.42578125" style="38" hidden="1" customWidth="1"/>
    <col min="82" max="85" width="9.140625" style="38" hidden="1" customWidth="1"/>
    <col min="86" max="86" width="10.85546875" style="38" hidden="1" customWidth="1"/>
    <col min="87" max="87" width="10" style="38" hidden="1" customWidth="1"/>
    <col min="88" max="102" width="9.140625" style="38" hidden="1" customWidth="1"/>
    <col min="103" max="103" width="10.140625" style="38" hidden="1" customWidth="1"/>
    <col min="104" max="104" width="9.140625" style="38" hidden="1" customWidth="1"/>
    <col min="105" max="105" width="10.42578125" style="38" customWidth="1"/>
    <col min="106" max="118" width="9.140625" style="38" customWidth="1"/>
    <col min="119" max="119" width="11.5703125" style="38" customWidth="1"/>
    <col min="150" max="150" width="14.5703125" style="38" customWidth="1"/>
    <col min="151" max="151" width="12.140625" style="38" customWidth="1"/>
    <col min="152" max="152" width="10.42578125" style="38" customWidth="1"/>
    <col min="153" max="153" width="12.85546875" style="38" customWidth="1"/>
    <col min="154" max="154" width="10.85546875" style="38" customWidth="1"/>
    <col min="155" max="155" width="11.140625" style="38" customWidth="1"/>
    <col min="156" max="156" width="11" style="38" customWidth="1"/>
    <col min="157" max="157" width="13.42578125" style="38" customWidth="1"/>
    <col min="158" max="158" width="10.85546875" style="38" customWidth="1"/>
    <col min="159" max="163" width="9.140625" style="38" customWidth="1"/>
    <col min="164" max="16384" width="9.140625" style="38"/>
  </cols>
  <sheetData>
    <row r="1" spans="1:149" s="97" customFormat="1" ht="27.75" customHeight="1" x14ac:dyDescent="0.35">
      <c r="A1" s="407"/>
      <c r="B1" s="407"/>
      <c r="C1" s="408" t="s">
        <v>340</v>
      </c>
      <c r="D1" s="290"/>
      <c r="E1" s="291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136" t="s">
        <v>166</v>
      </c>
      <c r="BS1" s="66"/>
      <c r="DA1" s="4"/>
    </row>
    <row r="2" spans="1:149" s="97" customFormat="1" x14ac:dyDescent="0.25">
      <c r="C2" s="4" t="s">
        <v>338</v>
      </c>
      <c r="E2" s="409">
        <v>0.33680555555555558</v>
      </c>
      <c r="BS2" s="66"/>
    </row>
    <row r="3" spans="1:149" ht="24" customHeight="1" thickBot="1" x14ac:dyDescent="0.35">
      <c r="B3" s="292"/>
      <c r="C3" s="293"/>
      <c r="D3" s="293"/>
      <c r="E3" s="293"/>
      <c r="F3" s="293"/>
      <c r="H3" s="294"/>
      <c r="T3" s="96"/>
      <c r="U3" s="96"/>
      <c r="V3" s="96"/>
      <c r="W3" s="96"/>
      <c r="X3" s="96"/>
      <c r="Y3" s="96"/>
      <c r="Z3" s="96"/>
      <c r="AA3" s="96"/>
      <c r="AB3" s="96"/>
      <c r="AD3" s="96"/>
      <c r="AE3" s="96"/>
      <c r="AF3" s="96"/>
      <c r="AG3" s="96"/>
      <c r="AH3" s="96"/>
      <c r="AI3" s="96"/>
      <c r="AJ3" s="520" t="s">
        <v>277</v>
      </c>
      <c r="AK3" s="520"/>
      <c r="AL3" s="96"/>
      <c r="AM3" s="96"/>
      <c r="AN3" s="96"/>
      <c r="AO3" s="96"/>
      <c r="AY3" s="96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250"/>
      <c r="BO3" s="105"/>
      <c r="BP3" s="105"/>
      <c r="BQ3" s="105"/>
      <c r="BR3" s="105"/>
      <c r="BS3" s="105"/>
      <c r="BT3" s="105"/>
      <c r="BU3" s="11"/>
      <c r="DH3" s="105"/>
      <c r="DI3" s="105"/>
      <c r="DJ3" s="105"/>
      <c r="DK3" s="105"/>
      <c r="DL3" s="105"/>
      <c r="DM3" s="105"/>
      <c r="DN3" s="105"/>
      <c r="DO3" s="105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</row>
    <row r="4" spans="1:149" ht="19.5" customHeight="1" thickBot="1" x14ac:dyDescent="0.35">
      <c r="B4" s="295" t="s">
        <v>335</v>
      </c>
      <c r="C4" s="296"/>
      <c r="D4" s="296"/>
      <c r="E4" s="296"/>
      <c r="F4" s="296"/>
      <c r="G4" s="297"/>
      <c r="H4" s="298" t="s">
        <v>153</v>
      </c>
      <c r="I4" s="500" t="s">
        <v>161</v>
      </c>
      <c r="J4" s="501"/>
      <c r="K4" s="299" t="s">
        <v>215</v>
      </c>
      <c r="L4" s="300"/>
      <c r="M4" s="492" t="s">
        <v>161</v>
      </c>
      <c r="N4" s="493"/>
      <c r="O4" s="301" t="s">
        <v>216</v>
      </c>
      <c r="P4" s="405" t="s">
        <v>161</v>
      </c>
      <c r="Q4" s="302"/>
      <c r="R4" s="303"/>
      <c r="S4" s="11"/>
      <c r="T4" s="67"/>
      <c r="U4" s="67"/>
      <c r="V4" s="67"/>
      <c r="W4" s="67"/>
      <c r="X4" s="67"/>
      <c r="Y4" s="67"/>
      <c r="Z4" s="67"/>
      <c r="AA4" s="67"/>
      <c r="AB4" s="67"/>
      <c r="AC4" s="67"/>
      <c r="AD4" s="132" t="s">
        <v>273</v>
      </c>
      <c r="AE4" s="67"/>
      <c r="AF4" s="67"/>
      <c r="AG4" s="140" t="s">
        <v>19</v>
      </c>
      <c r="AH4" s="140" t="s">
        <v>23</v>
      </c>
      <c r="AI4" s="67"/>
      <c r="AJ4" s="521" t="s">
        <v>278</v>
      </c>
      <c r="AK4" s="521"/>
      <c r="AL4" s="67"/>
      <c r="AM4" s="38"/>
      <c r="AN4" s="180" t="s">
        <v>281</v>
      </c>
      <c r="AO4" s="38"/>
      <c r="AP4" s="38"/>
      <c r="AQ4" s="38"/>
      <c r="AR4" s="38"/>
      <c r="AT4" s="101" t="s">
        <v>263</v>
      </c>
      <c r="AU4" s="1"/>
      <c r="AV4" s="1"/>
      <c r="AW4" s="1"/>
      <c r="AY4" s="67"/>
      <c r="AZ4" s="105"/>
      <c r="BA4" s="105"/>
      <c r="BB4" s="105"/>
      <c r="BC4" s="105"/>
      <c r="BD4" s="105"/>
      <c r="BE4" s="105"/>
      <c r="BF4" s="250"/>
      <c r="BG4" s="105"/>
      <c r="BH4" s="105"/>
      <c r="BI4" s="105"/>
      <c r="BJ4" s="105"/>
      <c r="BK4" s="105"/>
      <c r="BL4" s="105"/>
      <c r="BM4" s="105"/>
      <c r="BN4" s="206"/>
      <c r="BO4" s="105"/>
      <c r="BP4" s="105"/>
      <c r="BQ4" s="105"/>
      <c r="BR4" s="105"/>
      <c r="BS4" s="105"/>
      <c r="BT4" s="105"/>
      <c r="BU4" s="105"/>
      <c r="BV4" s="266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DH4" s="105"/>
      <c r="DI4" s="105"/>
      <c r="DJ4" s="105"/>
      <c r="DK4" s="105"/>
      <c r="DL4" s="105"/>
      <c r="DM4" s="105"/>
      <c r="DN4" s="105"/>
      <c r="DO4" s="105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</row>
    <row r="5" spans="1:149" ht="18.75" x14ac:dyDescent="0.3">
      <c r="B5" s="403" t="s">
        <v>339</v>
      </c>
      <c r="C5" s="304"/>
      <c r="D5" s="304"/>
      <c r="E5" s="304"/>
      <c r="F5" s="304"/>
      <c r="G5" s="11"/>
      <c r="H5" s="11"/>
      <c r="I5" s="11"/>
      <c r="J5" s="11"/>
      <c r="K5" s="11"/>
      <c r="L5" s="11"/>
      <c r="M5" s="11"/>
      <c r="N5" s="10"/>
      <c r="O5" s="494" t="s">
        <v>161</v>
      </c>
      <c r="P5" s="494"/>
      <c r="Q5" s="494"/>
      <c r="R5" s="495"/>
      <c r="S5" s="305"/>
      <c r="T5" s="108"/>
      <c r="U5" s="108"/>
      <c r="V5" s="108"/>
      <c r="W5" s="108"/>
      <c r="X5" s="108"/>
      <c r="Y5" s="108"/>
      <c r="Z5" s="108"/>
      <c r="AA5" s="108"/>
      <c r="AB5" s="108"/>
      <c r="AC5" s="137"/>
      <c r="AD5" s="151" t="s">
        <v>28</v>
      </c>
      <c r="AE5" s="139" t="s">
        <v>2</v>
      </c>
      <c r="AF5" s="137" t="s">
        <v>1</v>
      </c>
      <c r="AG5" s="137" t="s">
        <v>274</v>
      </c>
      <c r="AH5" s="137" t="s">
        <v>274</v>
      </c>
      <c r="AI5" s="137"/>
      <c r="AJ5" s="137" t="s">
        <v>279</v>
      </c>
      <c r="AK5" s="108"/>
      <c r="AL5" s="137"/>
      <c r="AM5" s="38"/>
      <c r="AN5" s="98" t="s">
        <v>6</v>
      </c>
      <c r="AO5" s="38"/>
      <c r="AP5" s="38"/>
      <c r="AQ5" s="38"/>
      <c r="AR5" s="38"/>
      <c r="AT5" s="1"/>
      <c r="AU5" s="1"/>
      <c r="AV5" s="1"/>
      <c r="AW5" s="1"/>
      <c r="AY5" s="108"/>
      <c r="AZ5" s="105"/>
      <c r="BA5" s="105"/>
      <c r="BB5" s="105"/>
      <c r="BC5" s="250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259"/>
      <c r="BO5" s="105"/>
      <c r="BP5" s="105"/>
      <c r="BQ5" s="105"/>
      <c r="BR5" s="105"/>
      <c r="BS5" s="105"/>
      <c r="BT5" s="105"/>
      <c r="BU5" s="105"/>
      <c r="BV5" s="105"/>
      <c r="BW5" s="105"/>
      <c r="BX5" s="266"/>
      <c r="BY5" s="105"/>
      <c r="BZ5" s="105"/>
      <c r="CA5" s="105"/>
      <c r="CB5" s="105"/>
      <c r="CC5" s="229"/>
      <c r="CD5" s="105"/>
      <c r="CE5" s="105"/>
      <c r="CF5" s="105"/>
      <c r="CG5" s="105"/>
      <c r="CX5" s="105"/>
      <c r="CY5" s="105"/>
      <c r="CZ5" s="105"/>
      <c r="DH5" s="105"/>
      <c r="DI5" s="105"/>
      <c r="DJ5" s="105"/>
      <c r="DK5" s="105"/>
      <c r="DL5" s="105"/>
      <c r="DM5" s="105"/>
      <c r="DN5" s="105"/>
      <c r="DO5" s="105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6" spans="1:149" ht="18.75" thickBot="1" x14ac:dyDescent="0.3">
      <c r="B6" s="404"/>
      <c r="C6" s="424" t="s">
        <v>161</v>
      </c>
      <c r="D6" s="424"/>
      <c r="E6" s="424"/>
      <c r="F6" s="424"/>
      <c r="G6" s="424"/>
      <c r="H6" s="424"/>
      <c r="I6" s="424"/>
      <c r="J6" s="424"/>
      <c r="K6" s="424"/>
      <c r="L6" s="21"/>
      <c r="M6" s="21"/>
      <c r="N6" s="20" t="s">
        <v>152</v>
      </c>
      <c r="O6" s="496"/>
      <c r="P6" s="496"/>
      <c r="Q6" s="496"/>
      <c r="R6" s="497"/>
      <c r="S6" s="305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38">
        <v>1</v>
      </c>
      <c r="AE6" s="147" t="str">
        <f>IF(D36="Rå",1,IF(D36="Hjort",1,IF(D36="Räv",1,IF(D36="Hare",2,IF(D36="Kanin",2," ")))))</f>
        <v xml:space="preserve"> </v>
      </c>
      <c r="AF6" s="147" t="str">
        <f>IF(D37=" "," ",AE6)</f>
        <v xml:space="preserve"> </v>
      </c>
      <c r="AG6" s="144" t="str">
        <f>IF(AF6=" "," ",IF(AE6=2," ",AI11))</f>
        <v xml:space="preserve"> </v>
      </c>
      <c r="AH6" s="144">
        <f>IF(AF6=0," ",IF(AE6=1," ",AJ11))</f>
        <v>0</v>
      </c>
      <c r="AI6" s="108"/>
      <c r="AL6" s="108"/>
      <c r="AM6" s="25">
        <v>0</v>
      </c>
      <c r="AN6" s="39">
        <v>0</v>
      </c>
      <c r="AO6" s="38"/>
      <c r="AP6" s="107">
        <f>C54</f>
        <v>0</v>
      </c>
      <c r="AQ6" s="38"/>
      <c r="AR6" s="38"/>
      <c r="AT6" s="88" t="e">
        <f>#REF!</f>
        <v>#REF!</v>
      </c>
      <c r="AU6" s="89"/>
      <c r="AV6" s="88" t="e">
        <f>#REF!</f>
        <v>#REF!</v>
      </c>
      <c r="AW6" s="89"/>
      <c r="AY6" s="108"/>
      <c r="BA6" s="66"/>
      <c r="BB6" s="105"/>
      <c r="BC6" s="523" t="s">
        <v>165</v>
      </c>
      <c r="BD6" s="523"/>
      <c r="BE6" s="523"/>
      <c r="BF6" s="523"/>
      <c r="BG6" s="523"/>
      <c r="BH6" s="523"/>
      <c r="BI6" s="523"/>
      <c r="BJ6" s="523"/>
      <c r="BK6" s="523"/>
      <c r="BL6" s="523"/>
      <c r="BM6" s="105"/>
      <c r="BN6" s="250"/>
      <c r="BO6" s="105"/>
      <c r="BP6" s="105"/>
      <c r="BQ6" s="105"/>
      <c r="BR6" s="105"/>
      <c r="BS6" s="86"/>
      <c r="BT6" s="105"/>
      <c r="BU6" s="105"/>
      <c r="BV6" s="7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1" t="s">
        <v>30</v>
      </c>
      <c r="CI6" s="16" t="s">
        <v>33</v>
      </c>
      <c r="CL6" s="13" t="s">
        <v>137</v>
      </c>
      <c r="CX6" s="267"/>
      <c r="CY6" s="105"/>
      <c r="CZ6" s="105"/>
      <c r="DH6" s="7"/>
      <c r="DI6" s="269"/>
      <c r="DJ6" s="105"/>
      <c r="DK6" s="267"/>
      <c r="DL6" s="105"/>
      <c r="DM6" s="105"/>
      <c r="DN6" s="105"/>
      <c r="DO6" s="105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</row>
    <row r="7" spans="1:149" ht="18.75" thickBot="1" x14ac:dyDescent="0.3">
      <c r="B7" s="417"/>
      <c r="C7" s="306"/>
      <c r="D7" s="306"/>
      <c r="E7" s="306"/>
      <c r="F7" s="306"/>
      <c r="G7" s="12"/>
      <c r="H7" s="12"/>
      <c r="I7" s="12"/>
      <c r="J7" s="12"/>
      <c r="K7" s="12"/>
      <c r="L7" s="11"/>
      <c r="M7" s="11"/>
      <c r="N7" s="420"/>
      <c r="O7" s="498"/>
      <c r="P7" s="498"/>
      <c r="Q7" s="498"/>
      <c r="R7" s="499"/>
      <c r="S7" s="305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38">
        <v>2</v>
      </c>
      <c r="AE7" s="147" t="str">
        <f>IF(H36="Rå",1,IF(H36="Hjort",1,IF(H36="Räv",1,IF(H36="Hare",2,IF(H36="Kanin",2," ")))))</f>
        <v xml:space="preserve"> </v>
      </c>
      <c r="AF7" s="147" t="str">
        <f t="shared" ref="AF7:AF9" si="0">IF(D38=" "," ",AE7)</f>
        <v xml:space="preserve"> </v>
      </c>
      <c r="AG7" s="144" t="str">
        <f>IF(AF7=" "," ",IF(AE7=2," ",AI12))</f>
        <v xml:space="preserve"> </v>
      </c>
      <c r="AH7" s="144">
        <f t="shared" ref="AH7:AH9" si="1">IF(AF7=0," ",IF(AE7=1," ",AJ12))</f>
        <v>0</v>
      </c>
      <c r="AJ7" s="108" t="s">
        <v>315</v>
      </c>
      <c r="AK7" s="111" t="s">
        <v>19</v>
      </c>
      <c r="AL7" s="111" t="s">
        <v>23</v>
      </c>
      <c r="AM7" s="38">
        <v>1</v>
      </c>
      <c r="AN7" s="39">
        <v>42</v>
      </c>
      <c r="AO7" s="38"/>
      <c r="AP7" s="152">
        <f>E54</f>
        <v>0</v>
      </c>
      <c r="AQ7" s="19" t="s">
        <v>19</v>
      </c>
      <c r="AR7" s="19" t="s">
        <v>23</v>
      </c>
      <c r="AT7" s="88" t="e">
        <f>#REF!</f>
        <v>#REF!</v>
      </c>
      <c r="AU7" s="89"/>
      <c r="AV7" s="88" t="e">
        <f>#REF!</f>
        <v>#REF!</v>
      </c>
      <c r="AW7" s="89"/>
      <c r="AY7" s="108"/>
      <c r="BA7" s="66"/>
      <c r="BB7" s="66"/>
      <c r="BC7" s="261"/>
      <c r="BD7" s="262" t="s">
        <v>159</v>
      </c>
      <c r="BE7" s="262" t="s">
        <v>169</v>
      </c>
      <c r="BF7" s="262" t="s">
        <v>169</v>
      </c>
      <c r="BG7" s="262" t="s">
        <v>170</v>
      </c>
      <c r="BH7" s="262" t="s">
        <v>171</v>
      </c>
      <c r="BI7" s="262" t="s">
        <v>172</v>
      </c>
      <c r="BJ7" s="262" t="s">
        <v>173</v>
      </c>
      <c r="BK7" s="262"/>
      <c r="BL7" s="263" t="s">
        <v>174</v>
      </c>
      <c r="BM7" s="105"/>
      <c r="BN7" s="105"/>
      <c r="BO7" s="105"/>
      <c r="BP7" s="244"/>
      <c r="BQ7" s="105"/>
      <c r="BR7" s="105"/>
      <c r="BS7" s="86"/>
      <c r="BT7" s="105"/>
      <c r="BU7" s="105"/>
      <c r="BV7" s="7"/>
      <c r="BW7" s="105"/>
      <c r="BX7" s="7"/>
      <c r="BY7" s="274"/>
      <c r="BZ7" s="105"/>
      <c r="CA7" s="105"/>
      <c r="CB7" s="105"/>
      <c r="CC7" s="105"/>
      <c r="CD7" s="105"/>
      <c r="CE7" s="105"/>
      <c r="CF7" s="256"/>
      <c r="CG7" s="105"/>
      <c r="CH7" s="11"/>
      <c r="CX7" s="105"/>
      <c r="CY7" s="105"/>
      <c r="CZ7" s="105"/>
      <c r="DH7" s="7"/>
      <c r="DI7" s="7"/>
      <c r="DJ7" s="105"/>
      <c r="DK7" s="105"/>
      <c r="DL7" s="105"/>
      <c r="DM7" s="105"/>
      <c r="DN7" s="105"/>
      <c r="DO7" s="105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</row>
    <row r="8" spans="1:149" ht="18.75" thickBot="1" x14ac:dyDescent="0.3">
      <c r="B8" s="418"/>
      <c r="C8" s="424"/>
      <c r="D8" s="502"/>
      <c r="E8" s="502"/>
      <c r="F8" s="502"/>
      <c r="G8" s="502"/>
      <c r="H8" s="502"/>
      <c r="I8" s="502"/>
      <c r="J8" s="502"/>
      <c r="K8" s="502"/>
      <c r="L8" s="502"/>
      <c r="M8" s="503"/>
      <c r="N8" s="421"/>
      <c r="O8" s="496"/>
      <c r="P8" s="496"/>
      <c r="Q8" s="496"/>
      <c r="R8" s="497"/>
      <c r="S8" s="305"/>
      <c r="T8" s="108"/>
      <c r="U8" s="108"/>
      <c r="V8" s="108"/>
      <c r="W8" s="108"/>
      <c r="X8" s="108"/>
      <c r="Y8" s="422"/>
      <c r="Z8" s="422"/>
      <c r="AA8" s="422"/>
      <c r="AB8" s="422"/>
      <c r="AC8" s="108"/>
      <c r="AD8" s="138">
        <v>3</v>
      </c>
      <c r="AE8" s="147" t="str">
        <f>IF(L36="Rå",1,IF(L36="Hjort",1,IF(L36="Räv",1,IF(L36="Hare",2,IF(L36="Kanin",2," ")))))</f>
        <v xml:space="preserve"> </v>
      </c>
      <c r="AF8" s="147" t="str">
        <f t="shared" si="0"/>
        <v xml:space="preserve"> </v>
      </c>
      <c r="AG8" s="144" t="str">
        <f>IF(AF8=" "," ",IF(AE8=2," ",AI13))</f>
        <v xml:space="preserve"> </v>
      </c>
      <c r="AH8" s="144">
        <f t="shared" si="1"/>
        <v>0</v>
      </c>
      <c r="AI8" s="108"/>
      <c r="AJ8" s="5">
        <f>A54</f>
        <v>0</v>
      </c>
      <c r="AK8" s="5" t="e">
        <f>LOOKUP(AJ8,AD6:AD9,AG6:AG9)</f>
        <v>#N/A</v>
      </c>
      <c r="AL8" s="5" t="e">
        <f>LOOKUP(AJ8,AD6:AD9,AH6:AH9)</f>
        <v>#N/A</v>
      </c>
      <c r="AM8" s="38">
        <v>2</v>
      </c>
      <c r="AN8" s="39">
        <v>36</v>
      </c>
      <c r="AO8" s="38"/>
      <c r="AP8" s="32">
        <f>LOOKUP(AP6,AM6:AM9,AN6:AN9)</f>
        <v>0</v>
      </c>
      <c r="AQ8" s="32">
        <f ca="1">LOOKUP(AP6,AM14:AM17,AN14:AN18)</f>
        <v>0</v>
      </c>
      <c r="AR8" s="32">
        <f>LOOKUP(AP6,AM14:AM18,AO14:AO18)</f>
        <v>0</v>
      </c>
      <c r="AT8" s="88" t="e">
        <f>#REF!</f>
        <v>#REF!</v>
      </c>
      <c r="AU8" s="89"/>
      <c r="AV8" s="88" t="e">
        <f>#REF!</f>
        <v>#REF!</v>
      </c>
      <c r="AW8" s="89"/>
      <c r="AY8" s="108"/>
      <c r="BA8" s="66"/>
      <c r="BB8" s="66"/>
      <c r="BC8" s="33" t="s">
        <v>155</v>
      </c>
      <c r="BD8" s="34" t="s">
        <v>175</v>
      </c>
      <c r="BE8" s="34" t="s">
        <v>176</v>
      </c>
      <c r="BF8" s="34" t="s">
        <v>177</v>
      </c>
      <c r="BG8" s="34" t="s">
        <v>178</v>
      </c>
      <c r="BH8" s="34" t="s">
        <v>179</v>
      </c>
      <c r="BI8" s="34" t="s">
        <v>180</v>
      </c>
      <c r="BJ8" s="34" t="s">
        <v>178</v>
      </c>
      <c r="BK8" s="258" t="s">
        <v>42</v>
      </c>
      <c r="BL8" s="35" t="s">
        <v>181</v>
      </c>
      <c r="BM8" s="105"/>
      <c r="BN8" s="244"/>
      <c r="BO8" s="105"/>
      <c r="BP8" s="105"/>
      <c r="BQ8" s="7"/>
      <c r="BR8" s="105"/>
      <c r="BS8" s="86"/>
      <c r="BT8" s="105"/>
      <c r="BU8" s="105"/>
      <c r="BV8" s="7"/>
      <c r="BW8" s="105"/>
      <c r="BX8" s="7"/>
      <c r="BY8" s="7"/>
      <c r="BZ8" s="105"/>
      <c r="CA8" s="105"/>
      <c r="CB8" s="206"/>
      <c r="CC8" s="206"/>
      <c r="CD8" s="206"/>
      <c r="CE8" s="7"/>
      <c r="CF8" s="209"/>
      <c r="CG8" s="105"/>
      <c r="CH8" s="272" t="s">
        <v>1</v>
      </c>
      <c r="CX8" s="105"/>
      <c r="CY8" s="105"/>
      <c r="CZ8" s="105"/>
      <c r="DH8" s="105"/>
      <c r="DI8" s="229"/>
      <c r="DJ8" s="105"/>
      <c r="DK8" s="7"/>
      <c r="DL8" s="105"/>
      <c r="DM8" s="105"/>
      <c r="DN8" s="105"/>
      <c r="DO8" s="105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</row>
    <row r="9" spans="1:149" ht="21.75" thickBot="1" x14ac:dyDescent="0.4">
      <c r="B9" s="419"/>
      <c r="C9" s="304"/>
      <c r="D9" s="304"/>
      <c r="E9" s="304"/>
      <c r="F9" s="304"/>
      <c r="G9" s="11"/>
      <c r="H9" s="11"/>
      <c r="I9" s="11"/>
      <c r="J9" s="11"/>
      <c r="K9" s="11"/>
      <c r="L9" s="11"/>
      <c r="M9" s="11"/>
      <c r="N9" s="420"/>
      <c r="O9" s="498"/>
      <c r="P9" s="498"/>
      <c r="Q9" s="498"/>
      <c r="R9" s="499"/>
      <c r="S9" s="305"/>
      <c r="T9" s="108"/>
      <c r="U9" s="108"/>
      <c r="V9" s="108"/>
      <c r="W9" s="108"/>
      <c r="X9" s="108"/>
      <c r="Y9" s="67"/>
      <c r="Z9" s="67"/>
      <c r="AA9" s="67"/>
      <c r="AB9" s="67"/>
      <c r="AC9" s="108"/>
      <c r="AD9" s="138">
        <v>4</v>
      </c>
      <c r="AE9" s="147" t="str">
        <f>IF(P36="Rå",1,IF(P36="Hjort",1,IF(P36="Räv",1,IF(P36="Hare",2,IF(P36="Kanin",2," ")))))</f>
        <v xml:space="preserve"> </v>
      </c>
      <c r="AF9" s="147" t="str">
        <f t="shared" si="0"/>
        <v xml:space="preserve"> </v>
      </c>
      <c r="AG9" s="144" t="str">
        <f>IF(AF9=" "," ",IF(AE9=2," ",AI14))</f>
        <v xml:space="preserve"> </v>
      </c>
      <c r="AH9" s="144">
        <f t="shared" si="1"/>
        <v>0</v>
      </c>
      <c r="AI9" s="108"/>
      <c r="AJ9" s="108"/>
      <c r="AK9" s="108"/>
      <c r="AL9" s="108"/>
      <c r="AM9" s="38">
        <v>3</v>
      </c>
      <c r="AN9" s="39">
        <v>30</v>
      </c>
      <c r="AO9" s="38"/>
      <c r="AP9" s="32">
        <f ca="1">IF(AP6=" "," ",IF(OR(E54="HARE",E54="KANIN"),AR8,AQ8))</f>
        <v>0</v>
      </c>
      <c r="AQ9" s="38"/>
      <c r="AR9" s="38"/>
      <c r="AT9" s="88" t="e">
        <f>#REF!</f>
        <v>#REF!</v>
      </c>
      <c r="AU9" s="89"/>
      <c r="AV9" s="88"/>
      <c r="AW9" s="89"/>
      <c r="AY9" s="108"/>
      <c r="BA9" s="66"/>
      <c r="BB9" s="66"/>
      <c r="BC9" s="36">
        <v>1</v>
      </c>
      <c r="BD9" s="44">
        <v>2</v>
      </c>
      <c r="BE9" s="44">
        <v>3</v>
      </c>
      <c r="BF9" s="44">
        <v>4</v>
      </c>
      <c r="BG9" s="44">
        <v>5</v>
      </c>
      <c r="BH9" s="44">
        <v>6</v>
      </c>
      <c r="BI9" s="44">
        <v>7</v>
      </c>
      <c r="BJ9" s="44">
        <v>8</v>
      </c>
      <c r="BK9" s="44">
        <v>9</v>
      </c>
      <c r="BL9" s="37">
        <v>10</v>
      </c>
      <c r="BM9" s="63" t="s">
        <v>0</v>
      </c>
      <c r="BN9" s="65" t="s">
        <v>1</v>
      </c>
      <c r="BO9" s="64" t="s">
        <v>8</v>
      </c>
      <c r="BP9" s="41" t="s">
        <v>45</v>
      </c>
      <c r="BQ9" s="41" t="s">
        <v>182</v>
      </c>
      <c r="BR9" s="66"/>
      <c r="BS9" s="87"/>
      <c r="BT9" s="105"/>
      <c r="BU9" s="105"/>
      <c r="BV9" s="275"/>
      <c r="BW9" s="276"/>
      <c r="BX9" s="276"/>
      <c r="BY9" s="105"/>
      <c r="BZ9" s="276"/>
      <c r="CA9" s="105"/>
      <c r="CB9" s="268"/>
      <c r="CC9" s="105"/>
      <c r="CD9" s="105"/>
      <c r="CE9" s="105"/>
      <c r="CF9" s="7"/>
      <c r="CG9" s="105"/>
      <c r="CH9" s="273">
        <v>1</v>
      </c>
      <c r="CI9" s="26" t="s">
        <v>31</v>
      </c>
      <c r="CX9" s="229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</row>
    <row r="10" spans="1:149" ht="21.75" thickBot="1" x14ac:dyDescent="0.4">
      <c r="B10" s="418"/>
      <c r="C10" s="424"/>
      <c r="D10" s="476"/>
      <c r="E10" s="476"/>
      <c r="F10" s="476"/>
      <c r="G10" s="476"/>
      <c r="H10" s="476"/>
      <c r="I10" s="476"/>
      <c r="J10" s="476"/>
      <c r="K10" s="476"/>
      <c r="L10" s="389"/>
      <c r="M10" s="389"/>
      <c r="N10" s="421"/>
      <c r="O10" s="496"/>
      <c r="P10" s="496"/>
      <c r="Q10" s="496"/>
      <c r="R10" s="497"/>
      <c r="S10" s="305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37"/>
      <c r="AE10" s="138" t="s">
        <v>183</v>
      </c>
      <c r="AF10" s="138" t="s">
        <v>183</v>
      </c>
      <c r="AG10" s="138" t="s">
        <v>275</v>
      </c>
      <c r="AH10" s="138" t="s">
        <v>276</v>
      </c>
      <c r="AI10" s="138" t="s">
        <v>19</v>
      </c>
      <c r="AJ10" s="138" t="s">
        <v>23</v>
      </c>
      <c r="AK10" s="138" t="s">
        <v>19</v>
      </c>
      <c r="AL10" s="138" t="s">
        <v>23</v>
      </c>
      <c r="AM10" s="17" t="s">
        <v>45</v>
      </c>
      <c r="AN10" s="39">
        <v>52</v>
      </c>
      <c r="AO10" s="38"/>
      <c r="AP10" s="38"/>
      <c r="AQ10" s="38"/>
      <c r="AR10" s="38"/>
      <c r="AT10" s="1"/>
      <c r="AU10" s="1"/>
      <c r="AV10" s="1"/>
      <c r="AW10" s="1"/>
      <c r="AY10" s="108"/>
      <c r="BA10" s="66"/>
      <c r="BB10" s="66"/>
      <c r="BC10" s="264">
        <f>AP30</f>
        <v>0</v>
      </c>
      <c r="BD10" s="265">
        <f>AP31</f>
        <v>0</v>
      </c>
      <c r="BE10" s="265">
        <f>AP32</f>
        <v>0</v>
      </c>
      <c r="BF10" s="265">
        <f>AP33</f>
        <v>0</v>
      </c>
      <c r="BG10" s="265">
        <f>AP34</f>
        <v>0</v>
      </c>
      <c r="BH10" s="265">
        <f>AP35</f>
        <v>0</v>
      </c>
      <c r="BI10" s="265">
        <f>AP36</f>
        <v>0</v>
      </c>
      <c r="BJ10" s="265">
        <f>AP37</f>
        <v>0</v>
      </c>
      <c r="BK10" s="265">
        <f>AP38</f>
        <v>0</v>
      </c>
      <c r="BL10" s="94" t="str">
        <f>N51</f>
        <v xml:space="preserve"> </v>
      </c>
      <c r="BM10" s="260" t="str">
        <f>IF(BN5=" "," ",O52)</f>
        <v xml:space="preserve"> </v>
      </c>
      <c r="BN10" s="45">
        <f>C54</f>
        <v>0</v>
      </c>
      <c r="BO10" s="42">
        <f>E54</f>
        <v>0</v>
      </c>
      <c r="BP10" s="47">
        <f>IF(Q57=" "," ",Q57)</f>
        <v>0</v>
      </c>
      <c r="BQ10" s="196" t="str">
        <f>IF(OR(C54="Kep",E54="Kep"),"X"," ")</f>
        <v xml:space="preserve"> </v>
      </c>
      <c r="BR10" s="66"/>
      <c r="BS10" s="86"/>
      <c r="BT10" s="105"/>
      <c r="BU10" s="105"/>
      <c r="BV10" s="206"/>
      <c r="BW10" s="105"/>
      <c r="BX10" s="276"/>
      <c r="BY10" s="105"/>
      <c r="BZ10" s="276"/>
      <c r="CA10" s="105"/>
      <c r="CB10" s="105"/>
      <c r="CC10" s="105"/>
      <c r="CD10" s="105"/>
      <c r="CE10" s="105"/>
      <c r="CF10" s="105"/>
      <c r="CG10" s="105"/>
      <c r="CH10" s="273">
        <v>2</v>
      </c>
      <c r="CI10" s="26" t="s">
        <v>32</v>
      </c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</row>
    <row r="11" spans="1:149" ht="15.75" x14ac:dyDescent="0.25">
      <c r="B11" s="307" t="s">
        <v>217</v>
      </c>
      <c r="C11" s="308"/>
      <c r="D11" s="308"/>
      <c r="E11" s="308"/>
      <c r="F11" s="308"/>
      <c r="G11" s="309"/>
      <c r="H11" s="309"/>
      <c r="I11" s="309"/>
      <c r="J11" s="310" t="s">
        <v>44</v>
      </c>
      <c r="K11" s="311"/>
      <c r="L11" s="309"/>
      <c r="M11" s="309"/>
      <c r="N11" s="309"/>
      <c r="O11" s="309"/>
      <c r="P11" s="309"/>
      <c r="Q11" s="309"/>
      <c r="R11" s="312"/>
      <c r="S11" s="309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37" t="s">
        <v>193</v>
      </c>
      <c r="AE11" s="168">
        <f>D24-D23</f>
        <v>0</v>
      </c>
      <c r="AF11" s="169">
        <f>AE11+MINUTE(AE11)</f>
        <v>0</v>
      </c>
      <c r="AG11" s="170">
        <f>HOUR(AE11)</f>
        <v>0</v>
      </c>
      <c r="AH11" s="141">
        <f>IF(AE11=" "," ",AG11*60+AF11)</f>
        <v>0</v>
      </c>
      <c r="AI11" s="142">
        <f>IF(AH11&lt;121,0,3)</f>
        <v>0</v>
      </c>
      <c r="AJ11" s="154">
        <f>IF(AH11&lt;91,0,3)</f>
        <v>0</v>
      </c>
      <c r="AK11" s="155"/>
      <c r="AL11" s="155"/>
      <c r="AM11" s="38"/>
      <c r="AN11" s="38"/>
      <c r="AO11" s="38"/>
      <c r="AP11" s="38"/>
      <c r="AQ11" s="38"/>
      <c r="AR11" s="38"/>
      <c r="AT11" s="1"/>
      <c r="AU11" s="1"/>
      <c r="AV11" s="1"/>
      <c r="AW11" s="1"/>
      <c r="AY11" s="68"/>
      <c r="BA11" s="105"/>
      <c r="BB11" s="243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244"/>
      <c r="BN11" s="105"/>
      <c r="BO11" s="105"/>
      <c r="BP11" s="245"/>
      <c r="BQ11" s="105"/>
      <c r="BR11" s="105"/>
      <c r="BT11" s="105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105"/>
      <c r="CG11" s="105"/>
      <c r="CH11" s="273">
        <v>3</v>
      </c>
      <c r="CI11" s="97" t="s">
        <v>47</v>
      </c>
      <c r="CJ11" s="99"/>
      <c r="CK11" s="99"/>
      <c r="CL11" s="99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</row>
    <row r="12" spans="1:149" ht="15.75" x14ac:dyDescent="0.25">
      <c r="B12" s="477" t="s">
        <v>161</v>
      </c>
      <c r="C12" s="478"/>
      <c r="D12" s="478"/>
      <c r="E12" s="478"/>
      <c r="F12" s="478"/>
      <c r="G12" s="478"/>
      <c r="H12" s="478"/>
      <c r="I12" s="479"/>
      <c r="J12" s="480" t="s">
        <v>161</v>
      </c>
      <c r="K12" s="481"/>
      <c r="L12" s="481"/>
      <c r="M12" s="481"/>
      <c r="N12" s="481"/>
      <c r="O12" s="481"/>
      <c r="P12" s="481"/>
      <c r="Q12" s="481"/>
      <c r="R12" s="482"/>
      <c r="S12" s="313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37" t="s">
        <v>200</v>
      </c>
      <c r="AE12" s="143">
        <f>H24-H23</f>
        <v>0</v>
      </c>
      <c r="AF12" s="169">
        <f>AE12+MINUTE(AE12)</f>
        <v>0</v>
      </c>
      <c r="AG12" s="170">
        <f>HOUR(AE12)</f>
        <v>0</v>
      </c>
      <c r="AH12" s="141">
        <f t="shared" ref="AH12:AH14" si="2">IF(AE12=" "," ",AG12*60+AF12)</f>
        <v>0</v>
      </c>
      <c r="AI12" s="142">
        <f t="shared" ref="AI12:AI14" si="3">IF(AH12&lt;121,0,3)</f>
        <v>0</v>
      </c>
      <c r="AJ12" s="154">
        <f t="shared" ref="AJ12:AJ14" si="4">IF(AH12&lt;91,0,3)</f>
        <v>0</v>
      </c>
      <c r="AK12" s="155"/>
      <c r="AL12" s="156"/>
      <c r="AM12" s="38"/>
      <c r="AN12" s="98" t="s">
        <v>183</v>
      </c>
      <c r="AO12" s="38"/>
      <c r="AP12" s="38"/>
      <c r="AQ12" s="38"/>
      <c r="AR12" s="38"/>
      <c r="AT12" s="1"/>
      <c r="AU12" s="88" t="e">
        <f>#REF!</f>
        <v>#REF!</v>
      </c>
      <c r="AV12" s="90"/>
      <c r="AW12" s="89"/>
      <c r="AY12" s="116"/>
      <c r="BA12" s="105"/>
      <c r="BB12" s="243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244"/>
      <c r="BQ12" s="105"/>
      <c r="BR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209"/>
      <c r="CG12" s="105"/>
      <c r="CH12" s="273">
        <v>4</v>
      </c>
      <c r="CI12" s="26" t="s">
        <v>167</v>
      </c>
      <c r="CX12" s="7"/>
      <c r="CY12" s="7"/>
      <c r="CZ12" s="7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</row>
    <row r="13" spans="1:149" ht="15.75" x14ac:dyDescent="0.25">
      <c r="B13" s="314" t="s">
        <v>218</v>
      </c>
      <c r="C13" s="315"/>
      <c r="D13" s="316"/>
      <c r="E13" s="317" t="s">
        <v>150</v>
      </c>
      <c r="F13" s="315"/>
      <c r="G13" s="318"/>
      <c r="H13" s="318"/>
      <c r="I13" s="318"/>
      <c r="J13" s="318"/>
      <c r="K13" s="310" t="s">
        <v>157</v>
      </c>
      <c r="L13" s="318"/>
      <c r="M13" s="318"/>
      <c r="N13" s="318"/>
      <c r="O13" s="318"/>
      <c r="P13" s="318"/>
      <c r="Q13" s="318"/>
      <c r="R13" s="319"/>
      <c r="S13" s="311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137" t="s">
        <v>271</v>
      </c>
      <c r="AE13" s="145">
        <f>L24-L23</f>
        <v>0</v>
      </c>
      <c r="AF13" s="171">
        <f>AE13+MINUTE(AE13)</f>
        <v>0</v>
      </c>
      <c r="AG13" s="170">
        <f t="shared" ref="AG13:AG14" si="5">HOUR(AE13)</f>
        <v>0</v>
      </c>
      <c r="AH13" s="141">
        <f t="shared" si="2"/>
        <v>0</v>
      </c>
      <c r="AI13" s="142">
        <f t="shared" si="3"/>
        <v>0</v>
      </c>
      <c r="AJ13" s="154">
        <f t="shared" si="4"/>
        <v>0</v>
      </c>
      <c r="AK13" s="155"/>
      <c r="AL13" s="157"/>
      <c r="AM13" s="38"/>
      <c r="AN13" s="151" t="s">
        <v>185</v>
      </c>
      <c r="AO13" s="106" t="s">
        <v>282</v>
      </c>
      <c r="AP13" s="38"/>
      <c r="AQ13" s="38"/>
      <c r="AR13" s="38"/>
      <c r="AT13" s="1"/>
      <c r="AU13" s="88" t="e">
        <f>#REF!</f>
        <v>#REF!</v>
      </c>
      <c r="AV13" s="90"/>
      <c r="AW13" s="89"/>
      <c r="AY13" s="69"/>
      <c r="BA13" s="105"/>
      <c r="BB13" s="243"/>
      <c r="BC13" s="105"/>
      <c r="BD13" s="246"/>
      <c r="BE13" s="246"/>
      <c r="BF13" s="105"/>
      <c r="BG13" s="105"/>
      <c r="BH13" s="105"/>
      <c r="BI13" s="246"/>
      <c r="BJ13" s="246"/>
      <c r="BK13" s="246"/>
      <c r="BL13" s="246"/>
      <c r="BM13" s="246"/>
      <c r="BN13" s="246"/>
      <c r="BO13" s="247"/>
      <c r="BP13" s="105"/>
      <c r="BQ13" s="105"/>
      <c r="BR13" s="105"/>
      <c r="BT13" s="105"/>
      <c r="BU13" s="248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209"/>
      <c r="CG13" s="267"/>
      <c r="CH13" s="273">
        <v>5</v>
      </c>
      <c r="CI13" s="60"/>
      <c r="CJ13" s="61"/>
      <c r="CK13" s="61"/>
      <c r="CL13" s="61"/>
      <c r="CM13" s="61"/>
      <c r="CN13" s="61"/>
      <c r="CO13" s="61"/>
      <c r="CX13" s="105"/>
      <c r="CY13" s="268"/>
      <c r="CZ13" s="105"/>
      <c r="DA13" s="268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</row>
    <row r="14" spans="1:149" ht="15" customHeight="1" thickBot="1" x14ac:dyDescent="0.3">
      <c r="B14" s="483" t="s">
        <v>161</v>
      </c>
      <c r="C14" s="484"/>
      <c r="D14" s="485"/>
      <c r="E14" s="486" t="s">
        <v>161</v>
      </c>
      <c r="F14" s="487"/>
      <c r="G14" s="487"/>
      <c r="H14" s="487"/>
      <c r="I14" s="487"/>
      <c r="J14" s="488"/>
      <c r="K14" s="489"/>
      <c r="L14" s="490"/>
      <c r="M14" s="490"/>
      <c r="N14" s="490"/>
      <c r="O14" s="490"/>
      <c r="P14" s="490"/>
      <c r="Q14" s="490"/>
      <c r="R14" s="491"/>
      <c r="S14" s="320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37" t="s">
        <v>272</v>
      </c>
      <c r="AE14" s="172">
        <f>P24-P23</f>
        <v>0</v>
      </c>
      <c r="AF14" s="169">
        <f>AE14+MINUTE(AE14)</f>
        <v>0</v>
      </c>
      <c r="AG14" s="170">
        <f t="shared" si="5"/>
        <v>0</v>
      </c>
      <c r="AH14" s="141">
        <f t="shared" si="2"/>
        <v>0</v>
      </c>
      <c r="AI14" s="142">
        <f t="shared" si="3"/>
        <v>0</v>
      </c>
      <c r="AJ14" s="154">
        <f t="shared" si="4"/>
        <v>0</v>
      </c>
      <c r="AK14" s="155"/>
      <c r="AL14" s="158"/>
      <c r="AM14" s="97">
        <v>0</v>
      </c>
      <c r="AN14" s="39"/>
      <c r="AO14" s="39"/>
      <c r="AP14" s="38"/>
      <c r="AQ14" s="38"/>
      <c r="AR14" s="38"/>
      <c r="AT14" s="1"/>
      <c r="AU14" s="88" t="e">
        <f>#REF!</f>
        <v>#REF!</v>
      </c>
      <c r="AV14" s="90"/>
      <c r="AW14" s="89"/>
      <c r="AY14" s="117"/>
      <c r="BA14" s="105"/>
      <c r="BB14" s="243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209"/>
      <c r="CG14" s="105"/>
      <c r="CH14" s="273">
        <v>6</v>
      </c>
      <c r="CI14" s="26" t="s">
        <v>268</v>
      </c>
      <c r="CX14" s="105"/>
      <c r="CY14" s="268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</row>
    <row r="15" spans="1:149" ht="15" customHeight="1" x14ac:dyDescent="0.25">
      <c r="A15" s="97" t="s">
        <v>161</v>
      </c>
      <c r="B15" s="321" t="s">
        <v>158</v>
      </c>
      <c r="C15" s="304"/>
      <c r="D15" s="304"/>
      <c r="E15" s="304"/>
      <c r="F15" s="322" t="s">
        <v>219</v>
      </c>
      <c r="G15" s="11"/>
      <c r="H15" s="11"/>
      <c r="I15" s="11"/>
      <c r="J15" s="323" t="s">
        <v>161</v>
      </c>
      <c r="K15" s="11"/>
      <c r="L15" s="11"/>
      <c r="M15" s="11"/>
      <c r="N15" s="324" t="s">
        <v>161</v>
      </c>
      <c r="O15" s="429"/>
      <c r="P15" s="430"/>
      <c r="Q15" s="430"/>
      <c r="R15" s="431"/>
      <c r="S15" s="325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25">
        <v>1</v>
      </c>
      <c r="AN15" s="39">
        <v>60</v>
      </c>
      <c r="AO15" s="39">
        <v>45</v>
      </c>
      <c r="AP15" s="38"/>
      <c r="AQ15" s="38"/>
      <c r="AR15" s="38"/>
      <c r="AS15" s="118"/>
      <c r="AT15" s="1"/>
      <c r="AU15" s="88" t="e">
        <f>#REF!</f>
        <v>#REF!</v>
      </c>
      <c r="AV15" s="90"/>
      <c r="AW15" s="89"/>
      <c r="AX15" s="118"/>
      <c r="AY15" s="118"/>
      <c r="BA15" s="105"/>
      <c r="BB15" s="243"/>
      <c r="BC15" s="105"/>
      <c r="BD15" s="248"/>
      <c r="BE15" s="248"/>
      <c r="BF15" s="248"/>
      <c r="BG15" s="248"/>
      <c r="BH15" s="248"/>
      <c r="BI15" s="248"/>
      <c r="BJ15" s="248"/>
      <c r="BK15" s="248"/>
      <c r="BL15" s="248"/>
      <c r="BM15" s="242"/>
      <c r="BN15" s="248"/>
      <c r="BO15" s="248"/>
      <c r="BP15" s="105"/>
      <c r="BQ15" s="105"/>
      <c r="BR15" s="105"/>
      <c r="BT15" s="105"/>
      <c r="BU15" s="105"/>
      <c r="BV15" s="7"/>
      <c r="BW15" s="7"/>
      <c r="BX15" s="7"/>
      <c r="BY15" s="7"/>
      <c r="BZ15" s="7"/>
      <c r="CA15" s="7"/>
      <c r="CB15" s="7"/>
      <c r="CC15" s="206"/>
      <c r="CD15" s="105"/>
      <c r="CE15" s="105"/>
      <c r="CF15" s="105"/>
      <c r="CG15" s="105"/>
      <c r="CH15" s="11"/>
      <c r="CX15" s="105"/>
      <c r="CY15" s="268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</row>
    <row r="16" spans="1:149" ht="15" customHeight="1" x14ac:dyDescent="0.3">
      <c r="B16" s="442" t="s">
        <v>161</v>
      </c>
      <c r="C16" s="443"/>
      <c r="D16" s="443"/>
      <c r="E16" s="444"/>
      <c r="F16" s="468" t="s">
        <v>161</v>
      </c>
      <c r="G16" s="424"/>
      <c r="H16" s="424"/>
      <c r="I16" s="424"/>
      <c r="J16" s="424"/>
      <c r="K16" s="424"/>
      <c r="L16" s="424"/>
      <c r="M16" s="469"/>
      <c r="N16" s="326" t="s">
        <v>220</v>
      </c>
      <c r="O16" s="432"/>
      <c r="P16" s="432"/>
      <c r="Q16" s="432"/>
      <c r="R16" s="433"/>
      <c r="S16" s="325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423" t="s">
        <v>283</v>
      </c>
      <c r="AE16" s="423"/>
      <c r="AF16" s="423"/>
      <c r="AM16" s="97">
        <v>2</v>
      </c>
      <c r="AN16" s="39">
        <v>45</v>
      </c>
      <c r="AO16" s="39">
        <v>30</v>
      </c>
      <c r="AP16" s="38"/>
      <c r="AQ16" s="38"/>
      <c r="AR16" s="38"/>
      <c r="AS16" s="118"/>
      <c r="AT16" s="1"/>
      <c r="AU16" s="1"/>
      <c r="AV16" s="1"/>
      <c r="AW16" s="1"/>
      <c r="AX16" s="118"/>
      <c r="AY16" s="118"/>
      <c r="BA16" s="105"/>
      <c r="BB16" s="243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T16" s="105"/>
      <c r="BU16" s="105"/>
      <c r="BV16" s="7"/>
      <c r="BW16" s="7"/>
      <c r="BX16" s="7"/>
      <c r="BY16" s="7"/>
      <c r="BZ16" s="238"/>
      <c r="CA16" s="7"/>
      <c r="CB16" s="7"/>
      <c r="CC16" s="277"/>
      <c r="CD16" s="229"/>
      <c r="CE16" s="206"/>
      <c r="CF16" s="266"/>
      <c r="CG16" s="105"/>
      <c r="CH16" s="11" t="s">
        <v>10</v>
      </c>
      <c r="CI16" s="16" t="s">
        <v>34</v>
      </c>
      <c r="CX16" s="105"/>
      <c r="CY16" s="268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</row>
    <row r="17" spans="2:149" ht="15" customHeight="1" x14ac:dyDescent="0.3">
      <c r="B17" s="327"/>
      <c r="C17" s="102" t="s">
        <v>161</v>
      </c>
      <c r="D17" s="304" t="s">
        <v>221</v>
      </c>
      <c r="E17" s="304"/>
      <c r="F17" s="304"/>
      <c r="G17" s="11"/>
      <c r="H17" s="11"/>
      <c r="I17" s="11"/>
      <c r="J17" s="11"/>
      <c r="K17" s="11"/>
      <c r="L17" s="328" t="s">
        <v>222</v>
      </c>
      <c r="M17" s="11"/>
      <c r="N17" s="11"/>
      <c r="O17" s="11"/>
      <c r="P17" s="11"/>
      <c r="Q17" s="11"/>
      <c r="R17" s="329"/>
      <c r="S17" s="11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111" t="s">
        <v>183</v>
      </c>
      <c r="AF17" s="111" t="s">
        <v>284</v>
      </c>
      <c r="AG17" s="98" t="s">
        <v>316</v>
      </c>
      <c r="AM17" s="97">
        <v>3</v>
      </c>
      <c r="AN17" s="39">
        <v>30</v>
      </c>
      <c r="AO17" s="39">
        <v>20</v>
      </c>
      <c r="AP17" s="38"/>
      <c r="AQ17" s="38"/>
      <c r="AR17" s="38"/>
      <c r="AS17" s="67"/>
      <c r="AT17" s="1"/>
      <c r="AU17" s="1"/>
      <c r="AV17" s="1"/>
      <c r="AW17" s="1"/>
      <c r="AX17" s="67"/>
      <c r="AY17" s="67"/>
      <c r="BA17" s="105"/>
      <c r="BB17" s="243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T17" s="105"/>
      <c r="BU17" s="105"/>
      <c r="BV17" s="7"/>
      <c r="BW17" s="206"/>
      <c r="BX17" s="7"/>
      <c r="BY17" s="7"/>
      <c r="BZ17" s="7"/>
      <c r="CA17" s="7"/>
      <c r="CB17" s="7"/>
      <c r="CC17" s="277"/>
      <c r="CD17" s="105"/>
      <c r="CE17" s="105"/>
      <c r="CF17" s="266"/>
      <c r="CG17" s="105"/>
      <c r="CH17" s="272" t="s">
        <v>1</v>
      </c>
      <c r="CX17" s="105"/>
      <c r="CY17" s="268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</row>
    <row r="18" spans="2:149" ht="16.5" customHeight="1" x14ac:dyDescent="0.25">
      <c r="B18" s="330"/>
      <c r="C18" s="102"/>
      <c r="D18" s="331" t="s">
        <v>223</v>
      </c>
      <c r="E18" s="304"/>
      <c r="F18" s="304"/>
      <c r="G18" s="11"/>
      <c r="H18" s="11"/>
      <c r="I18" s="11"/>
      <c r="J18" s="11"/>
      <c r="K18" s="70"/>
      <c r="L18" s="11"/>
      <c r="M18" s="328" t="s">
        <v>224</v>
      </c>
      <c r="N18" s="11"/>
      <c r="O18" s="11"/>
      <c r="P18" s="11"/>
      <c r="Q18" s="11"/>
      <c r="R18" s="329"/>
      <c r="S18" s="11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137" t="s">
        <v>193</v>
      </c>
      <c r="AE18" s="160">
        <f>D35</f>
        <v>0</v>
      </c>
      <c r="AF18" s="104">
        <f>IF(AE18&gt;19,0,4)</f>
        <v>4</v>
      </c>
      <c r="AG18" s="100">
        <f>IF(AE18&gt;=20,5,IF(AE18=0,0,IF(AF18=0,0,IF(AF18=4,1))))</f>
        <v>0</v>
      </c>
      <c r="AM18" s="38"/>
      <c r="AN18" s="39"/>
      <c r="AO18" s="39"/>
      <c r="AP18" s="38"/>
      <c r="AQ18" s="38"/>
      <c r="AR18" s="38"/>
      <c r="AS18" s="67"/>
      <c r="AT18" s="1"/>
      <c r="AU18" s="504" t="e">
        <f>#REF!</f>
        <v>#REF!</v>
      </c>
      <c r="AV18" s="505"/>
      <c r="AW18" s="89"/>
      <c r="AX18" s="67"/>
      <c r="AY18" s="67"/>
      <c r="BA18" s="105"/>
      <c r="BB18" s="243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4">
        <v>1</v>
      </c>
      <c r="CI18" s="38" t="s">
        <v>49</v>
      </c>
      <c r="CX18" s="105"/>
      <c r="CY18" s="268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</row>
    <row r="19" spans="2:149" ht="15" customHeight="1" thickBot="1" x14ac:dyDescent="0.3">
      <c r="B19" s="332"/>
      <c r="C19" s="11"/>
      <c r="D19" s="11"/>
      <c r="E19" s="11"/>
      <c r="F19" s="11"/>
      <c r="G19" s="11"/>
      <c r="H19" s="11"/>
      <c r="I19" s="516"/>
      <c r="J19" s="516"/>
      <c r="K19" s="516"/>
      <c r="L19" s="516"/>
      <c r="M19" s="309" t="s">
        <v>225</v>
      </c>
      <c r="N19" s="11"/>
      <c r="O19" s="11"/>
      <c r="P19" s="11"/>
      <c r="Q19" s="11"/>
      <c r="R19" s="329"/>
      <c r="S19" s="11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137" t="s">
        <v>200</v>
      </c>
      <c r="AE19" s="160">
        <f>H35</f>
        <v>0</v>
      </c>
      <c r="AF19" s="104">
        <f t="shared" ref="AF19:AF21" si="6">IF(AE19&gt;19,0,4)</f>
        <v>4</v>
      </c>
      <c r="AG19" s="100">
        <f t="shared" ref="AG19:AG21" si="7">IF(AE19&gt;=20,5,IF(AE19=0,0,IF(AF19=0,0,IF(AF19=4,1))))</f>
        <v>0</v>
      </c>
      <c r="AS19" s="67"/>
      <c r="AT19" s="1"/>
      <c r="AU19" s="88" t="e">
        <f>#REF!</f>
        <v>#REF!</v>
      </c>
      <c r="AV19" s="90"/>
      <c r="AW19" s="89"/>
      <c r="AX19" s="67"/>
      <c r="AY19" s="67"/>
      <c r="BA19" s="105"/>
      <c r="BB19" s="243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T19" s="27" t="s">
        <v>68</v>
      </c>
      <c r="CG19" s="11"/>
      <c r="CH19" s="19">
        <v>2</v>
      </c>
      <c r="CI19" s="38" t="s">
        <v>48</v>
      </c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</row>
    <row r="20" spans="2:149" ht="15" customHeight="1" x14ac:dyDescent="0.25">
      <c r="B20" s="333" t="s">
        <v>226</v>
      </c>
      <c r="C20" s="334"/>
      <c r="D20" s="437">
        <v>1</v>
      </c>
      <c r="E20" s="438"/>
      <c r="F20" s="333" t="s">
        <v>226</v>
      </c>
      <c r="G20" s="334"/>
      <c r="H20" s="437">
        <v>2</v>
      </c>
      <c r="I20" s="517"/>
      <c r="J20" s="333" t="s">
        <v>226</v>
      </c>
      <c r="K20" s="334"/>
      <c r="L20" s="437">
        <v>3</v>
      </c>
      <c r="M20" s="517"/>
      <c r="N20" s="333" t="s">
        <v>226</v>
      </c>
      <c r="O20" s="334"/>
      <c r="P20" s="437">
        <v>4</v>
      </c>
      <c r="Q20" s="518"/>
      <c r="R20" s="517"/>
      <c r="S20" s="18"/>
      <c r="T20" s="135"/>
      <c r="U20" s="119"/>
      <c r="V20" s="119"/>
      <c r="W20" s="119"/>
      <c r="X20" s="119"/>
      <c r="Y20" s="119"/>
      <c r="Z20" s="119"/>
      <c r="AA20" s="119"/>
      <c r="AB20" s="119"/>
      <c r="AC20" s="119"/>
      <c r="AD20" s="137" t="s">
        <v>271</v>
      </c>
      <c r="AE20" s="161">
        <f>L35</f>
        <v>0</v>
      </c>
      <c r="AF20" s="104">
        <f t="shared" si="6"/>
        <v>4</v>
      </c>
      <c r="AG20" s="100">
        <f t="shared" si="7"/>
        <v>0</v>
      </c>
      <c r="AN20" s="95" t="s">
        <v>309</v>
      </c>
      <c r="AR20" s="95" t="s">
        <v>18</v>
      </c>
      <c r="AS20" s="119"/>
      <c r="AT20" s="1"/>
      <c r="AU20" s="91" t="e">
        <f>#REF!</f>
        <v>#REF!</v>
      </c>
      <c r="AV20" s="92"/>
      <c r="AW20" s="93"/>
      <c r="AX20" s="119"/>
      <c r="AY20" s="119"/>
      <c r="BA20" s="105"/>
      <c r="BB20" s="243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U20" s="28" t="s">
        <v>77</v>
      </c>
      <c r="BV20" s="16" t="s">
        <v>78</v>
      </c>
      <c r="BW20" s="16" t="s">
        <v>79</v>
      </c>
      <c r="BX20" s="16" t="s">
        <v>80</v>
      </c>
      <c r="BY20" s="16" t="s">
        <v>81</v>
      </c>
      <c r="BZ20" s="16" t="s">
        <v>82</v>
      </c>
      <c r="CA20" s="16" t="s">
        <v>83</v>
      </c>
      <c r="CB20" s="16" t="s">
        <v>84</v>
      </c>
      <c r="CC20" s="16" t="s">
        <v>85</v>
      </c>
      <c r="CD20" s="16" t="s">
        <v>86</v>
      </c>
      <c r="CE20" s="16" t="s">
        <v>87</v>
      </c>
      <c r="CG20" s="11"/>
      <c r="CH20" s="19">
        <v>3</v>
      </c>
      <c r="CI20" s="38" t="s">
        <v>47</v>
      </c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</row>
    <row r="21" spans="2:149" ht="15" customHeight="1" thickBot="1" x14ac:dyDescent="0.3">
      <c r="B21" s="335" t="s">
        <v>162</v>
      </c>
      <c r="C21" s="336"/>
      <c r="D21" s="434"/>
      <c r="E21" s="436"/>
      <c r="F21" s="335" t="s">
        <v>162</v>
      </c>
      <c r="G21" s="336"/>
      <c r="H21" s="434"/>
      <c r="I21" s="436"/>
      <c r="J21" s="335" t="s">
        <v>162</v>
      </c>
      <c r="K21" s="336"/>
      <c r="L21" s="434"/>
      <c r="M21" s="436"/>
      <c r="N21" s="335" t="s">
        <v>162</v>
      </c>
      <c r="O21" s="336"/>
      <c r="P21" s="434"/>
      <c r="Q21" s="435"/>
      <c r="R21" s="436"/>
      <c r="S21" s="337"/>
      <c r="T21" s="135"/>
      <c r="U21" s="120"/>
      <c r="V21" s="120"/>
      <c r="W21" s="120"/>
      <c r="X21" s="120"/>
      <c r="Y21" s="120"/>
      <c r="Z21" s="120"/>
      <c r="AA21" s="120"/>
      <c r="AB21" s="120"/>
      <c r="AC21" s="120"/>
      <c r="AD21" s="137" t="s">
        <v>272</v>
      </c>
      <c r="AE21" s="162">
        <f>P35</f>
        <v>0</v>
      </c>
      <c r="AF21" s="104">
        <f t="shared" si="6"/>
        <v>4</v>
      </c>
      <c r="AG21" s="100">
        <f t="shared" si="7"/>
        <v>0</v>
      </c>
      <c r="AN21" s="206" t="s">
        <v>156</v>
      </c>
      <c r="AO21" s="211">
        <f>D21</f>
        <v>0</v>
      </c>
      <c r="AP21" s="212"/>
      <c r="AR21" s="208" t="s">
        <v>193</v>
      </c>
      <c r="AS21" s="163" t="str">
        <f>D26</f>
        <v xml:space="preserve"> </v>
      </c>
      <c r="AT21" s="1"/>
      <c r="AU21" s="88" t="e">
        <f>#REF!</f>
        <v>#REF!</v>
      </c>
      <c r="AV21" s="90"/>
      <c r="AW21" s="89"/>
      <c r="AX21" s="120"/>
      <c r="AY21" s="120"/>
      <c r="BA21" s="105"/>
      <c r="BB21" s="105"/>
      <c r="BC21" s="105"/>
      <c r="BD21" s="7"/>
      <c r="BE21" s="105"/>
      <c r="BF21" s="105"/>
      <c r="BG21" s="105"/>
      <c r="BH21" s="244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U21" s="19">
        <v>1</v>
      </c>
      <c r="BV21" s="38" t="s">
        <v>69</v>
      </c>
      <c r="BW21" s="38" t="s">
        <v>88</v>
      </c>
      <c r="BY21" s="38" t="s">
        <v>101</v>
      </c>
      <c r="BZ21" s="38" t="s">
        <v>106</v>
      </c>
      <c r="CA21" s="38" t="s">
        <v>109</v>
      </c>
      <c r="CB21" s="38" t="s">
        <v>117</v>
      </c>
      <c r="CC21" s="38" t="s">
        <v>125</v>
      </c>
      <c r="CD21" s="38" t="s">
        <v>129</v>
      </c>
      <c r="CE21" s="38" t="s">
        <v>132</v>
      </c>
      <c r="CG21" s="11"/>
      <c r="CH21" s="19">
        <v>4</v>
      </c>
      <c r="CI21" s="38" t="s">
        <v>46</v>
      </c>
      <c r="CX21" s="105"/>
      <c r="CY21" s="105"/>
      <c r="CZ21" s="105"/>
      <c r="DA21" s="105"/>
      <c r="DB21" s="7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</row>
    <row r="22" spans="2:149" ht="15.75" thickBot="1" x14ac:dyDescent="0.3">
      <c r="B22" s="335" t="s">
        <v>175</v>
      </c>
      <c r="C22" s="336"/>
      <c r="D22" s="434"/>
      <c r="E22" s="436"/>
      <c r="F22" s="335" t="s">
        <v>175</v>
      </c>
      <c r="G22" s="336"/>
      <c r="H22" s="434"/>
      <c r="I22" s="436"/>
      <c r="J22" s="335" t="s">
        <v>175</v>
      </c>
      <c r="K22" s="336"/>
      <c r="L22" s="434"/>
      <c r="M22" s="436"/>
      <c r="N22" s="335" t="s">
        <v>175</v>
      </c>
      <c r="O22" s="336"/>
      <c r="P22" s="434"/>
      <c r="Q22" s="435"/>
      <c r="R22" s="436"/>
      <c r="S22" s="337"/>
      <c r="T22" s="135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235">
        <f>IF((AF18+AF19+AF20+AF21)=0," ",SUM(AF18:AF21))</f>
        <v>16</v>
      </c>
      <c r="AG22" s="164">
        <f>SUM(AG18:AG21)</f>
        <v>0</v>
      </c>
      <c r="AN22" s="208" t="s">
        <v>193</v>
      </c>
      <c r="AO22" s="213">
        <f>D25</f>
        <v>0</v>
      </c>
      <c r="AP22" s="214">
        <f>IF(AO23=0,D25," ")</f>
        <v>0</v>
      </c>
      <c r="AQ22" s="207"/>
      <c r="AR22" s="208" t="s">
        <v>200</v>
      </c>
      <c r="AS22" s="163" t="str">
        <f>H26</f>
        <v xml:space="preserve"> </v>
      </c>
      <c r="AT22" s="120"/>
      <c r="AU22" s="120"/>
      <c r="AV22" s="120"/>
      <c r="AW22" s="120"/>
      <c r="AX22" s="120"/>
      <c r="AY22" s="120"/>
      <c r="BA22" s="105"/>
      <c r="BB22" s="105"/>
      <c r="BC22" s="245"/>
      <c r="BD22" s="206"/>
      <c r="BE22" s="249"/>
      <c r="BF22" s="206"/>
      <c r="BG22" s="206"/>
      <c r="BH22" s="206"/>
      <c r="BI22" s="206"/>
      <c r="BJ22" s="250"/>
      <c r="BK22" s="251"/>
      <c r="BL22" s="105"/>
      <c r="BM22" s="105"/>
      <c r="BN22" s="250"/>
      <c r="BO22" s="105"/>
      <c r="BP22" s="105"/>
      <c r="BQ22" s="105"/>
      <c r="BR22" s="105"/>
      <c r="BU22" s="19">
        <v>2</v>
      </c>
      <c r="BV22" s="38" t="s">
        <v>70</v>
      </c>
      <c r="BW22" s="38" t="s">
        <v>70</v>
      </c>
      <c r="BX22" s="38" t="s">
        <v>96</v>
      </c>
      <c r="BY22" s="38" t="s">
        <v>70</v>
      </c>
      <c r="BZ22" s="38" t="s">
        <v>107</v>
      </c>
      <c r="CA22" s="38" t="s">
        <v>110</v>
      </c>
      <c r="CB22" s="38" t="s">
        <v>118</v>
      </c>
      <c r="CC22" s="38" t="s">
        <v>126</v>
      </c>
      <c r="CD22" s="38" t="s">
        <v>130</v>
      </c>
      <c r="CG22" s="11"/>
      <c r="CH22" s="19">
        <v>5</v>
      </c>
      <c r="CI22" s="61" t="s">
        <v>161</v>
      </c>
      <c r="CX22" s="105"/>
      <c r="CY22" s="105"/>
      <c r="CZ22" s="105"/>
      <c r="DA22" s="105"/>
      <c r="DB22" s="7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</row>
    <row r="23" spans="2:149" x14ac:dyDescent="0.25">
      <c r="B23" s="335" t="s">
        <v>159</v>
      </c>
      <c r="C23" s="336"/>
      <c r="D23" s="434"/>
      <c r="E23" s="436"/>
      <c r="F23" s="335" t="s">
        <v>159</v>
      </c>
      <c r="G23" s="336"/>
      <c r="H23" s="434"/>
      <c r="I23" s="436"/>
      <c r="J23" s="335" t="s">
        <v>159</v>
      </c>
      <c r="K23" s="336"/>
      <c r="L23" s="434"/>
      <c r="M23" s="436"/>
      <c r="N23" s="335" t="s">
        <v>159</v>
      </c>
      <c r="O23" s="336"/>
      <c r="P23" s="434"/>
      <c r="Q23" s="435"/>
      <c r="R23" s="436"/>
      <c r="S23" s="337"/>
      <c r="T23" s="135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N23" s="208" t="s">
        <v>200</v>
      </c>
      <c r="AO23" s="215">
        <f>H25</f>
        <v>0</v>
      </c>
      <c r="AP23" s="214">
        <f>IF(AO24=0,H25," ")</f>
        <v>0</v>
      </c>
      <c r="AQ23" s="7"/>
      <c r="AR23" s="208" t="s">
        <v>271</v>
      </c>
      <c r="AS23" s="163" t="str">
        <f>L26</f>
        <v xml:space="preserve"> </v>
      </c>
      <c r="AT23" s="120"/>
      <c r="AU23" s="120"/>
      <c r="AV23" s="120"/>
      <c r="AW23" s="120"/>
      <c r="AX23" s="120"/>
      <c r="AY23" s="120"/>
      <c r="BA23" s="105"/>
      <c r="BB23" s="206"/>
      <c r="BC23" s="206"/>
      <c r="BD23" s="206"/>
      <c r="BE23" s="206"/>
      <c r="BF23" s="206"/>
      <c r="BG23" s="206"/>
      <c r="BH23" s="206"/>
      <c r="BI23" s="206"/>
      <c r="BJ23" s="105"/>
      <c r="BK23" s="209"/>
      <c r="BL23" s="105"/>
      <c r="BM23" s="105"/>
      <c r="BN23" s="105"/>
      <c r="BO23" s="245"/>
      <c r="BP23" s="105"/>
      <c r="BQ23" s="105"/>
      <c r="BR23" s="105"/>
      <c r="BU23" s="19">
        <v>3</v>
      </c>
      <c r="BV23" s="38" t="s">
        <v>76</v>
      </c>
      <c r="BW23" s="38" t="s">
        <v>89</v>
      </c>
      <c r="BX23" s="38" t="s">
        <v>97</v>
      </c>
      <c r="BY23" s="38" t="s">
        <v>102</v>
      </c>
      <c r="CA23" s="38" t="s">
        <v>111</v>
      </c>
      <c r="CB23" s="38" t="s">
        <v>119</v>
      </c>
      <c r="CC23" s="38" t="s">
        <v>127</v>
      </c>
      <c r="CD23" s="38" t="s">
        <v>131</v>
      </c>
      <c r="CE23" s="38" t="s">
        <v>133</v>
      </c>
      <c r="CG23" s="11"/>
      <c r="CH23" s="19">
        <v>6</v>
      </c>
      <c r="CI23" s="38" t="s">
        <v>203</v>
      </c>
      <c r="CX23" s="105"/>
      <c r="CY23" s="105"/>
      <c r="CZ23" s="105"/>
      <c r="DA23" s="7"/>
      <c r="DB23" s="7"/>
      <c r="DC23" s="7"/>
      <c r="DD23" s="7"/>
      <c r="DE23" s="7"/>
      <c r="DF23" s="7"/>
      <c r="DG23" s="7"/>
      <c r="DH23" s="105"/>
      <c r="DI23" s="105"/>
      <c r="DJ23" s="105"/>
      <c r="DK23" s="105"/>
      <c r="DL23" s="105"/>
      <c r="DM23" s="105"/>
      <c r="DN23" s="105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</row>
    <row r="24" spans="2:149" ht="15.75" thickBot="1" x14ac:dyDescent="0.3">
      <c r="B24" s="338" t="s">
        <v>227</v>
      </c>
      <c r="C24" s="21"/>
      <c r="D24" s="434"/>
      <c r="E24" s="436"/>
      <c r="F24" s="339" t="s">
        <v>228</v>
      </c>
      <c r="G24" s="21"/>
      <c r="H24" s="434"/>
      <c r="I24" s="436"/>
      <c r="J24" s="338" t="s">
        <v>228</v>
      </c>
      <c r="K24" s="21"/>
      <c r="L24" s="434"/>
      <c r="M24" s="436"/>
      <c r="N24" s="338" t="s">
        <v>228</v>
      </c>
      <c r="O24" s="21"/>
      <c r="P24" s="434"/>
      <c r="Q24" s="435"/>
      <c r="R24" s="436"/>
      <c r="S24" s="337"/>
      <c r="T24" s="135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M24" s="38"/>
      <c r="AN24" s="208" t="s">
        <v>271</v>
      </c>
      <c r="AO24" s="213">
        <f>L25</f>
        <v>0</v>
      </c>
      <c r="AP24" s="214">
        <f>IF(AO25=0,L25," ")</f>
        <v>0</v>
      </c>
      <c r="AQ24" s="105"/>
      <c r="AR24" s="208" t="s">
        <v>272</v>
      </c>
      <c r="AS24" s="219" t="str">
        <f>P26</f>
        <v xml:space="preserve"> </v>
      </c>
      <c r="AT24" s="7"/>
      <c r="AU24" s="7"/>
      <c r="AV24" s="7"/>
      <c r="AW24" s="7"/>
      <c r="AX24" s="120"/>
      <c r="AY24" s="120"/>
      <c r="BA24" s="105"/>
      <c r="BB24" s="206"/>
      <c r="BC24" s="252"/>
      <c r="BD24" s="253"/>
      <c r="BE24" s="254"/>
      <c r="BF24" s="254"/>
      <c r="BG24" s="210"/>
      <c r="BH24" s="222"/>
      <c r="BI24" s="7"/>
      <c r="BJ24" s="255"/>
      <c r="BK24" s="206"/>
      <c r="BL24" s="206"/>
      <c r="BM24" s="206"/>
      <c r="BN24" s="206"/>
      <c r="BO24" s="105"/>
      <c r="BP24" s="105"/>
      <c r="BQ24" s="105"/>
      <c r="BR24" s="105"/>
      <c r="BU24" s="19">
        <v>4</v>
      </c>
      <c r="BV24" s="38" t="s">
        <v>75</v>
      </c>
      <c r="BW24" s="38" t="s">
        <v>90</v>
      </c>
      <c r="BX24" s="38" t="s">
        <v>98</v>
      </c>
      <c r="BZ24" s="38" t="s">
        <v>90</v>
      </c>
      <c r="CA24" s="38" t="s">
        <v>112</v>
      </c>
      <c r="CB24" s="38" t="s">
        <v>120</v>
      </c>
      <c r="CE24" s="38" t="s">
        <v>134</v>
      </c>
      <c r="CG24" s="11"/>
      <c r="CH24" s="19"/>
      <c r="CX24" s="105"/>
      <c r="CY24" s="105"/>
      <c r="CZ24" s="105"/>
      <c r="DA24" s="105"/>
      <c r="DB24" s="105"/>
      <c r="DC24" s="268"/>
      <c r="DD24" s="105"/>
      <c r="DE24" s="105"/>
      <c r="DF24" s="229"/>
      <c r="DG24" s="105"/>
      <c r="DH24" s="105"/>
      <c r="DI24" s="105"/>
      <c r="DJ24" s="105"/>
      <c r="DK24" s="105"/>
      <c r="DL24" s="105"/>
      <c r="DM24" s="105"/>
      <c r="DN24" s="105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</row>
    <row r="25" spans="2:149" ht="15.75" thickBot="1" x14ac:dyDescent="0.3">
      <c r="B25" s="338" t="s">
        <v>214</v>
      </c>
      <c r="C25" s="21"/>
      <c r="D25" s="434"/>
      <c r="E25" s="436"/>
      <c r="F25" s="338" t="s">
        <v>214</v>
      </c>
      <c r="G25" s="21"/>
      <c r="H25" s="434"/>
      <c r="I25" s="436"/>
      <c r="J25" s="338" t="s">
        <v>214</v>
      </c>
      <c r="K25" s="21"/>
      <c r="L25" s="434"/>
      <c r="M25" s="436"/>
      <c r="N25" s="338" t="s">
        <v>214</v>
      </c>
      <c r="O25" s="21"/>
      <c r="P25" s="434"/>
      <c r="Q25" s="435"/>
      <c r="R25" s="436"/>
      <c r="S25" s="337"/>
      <c r="T25" s="135"/>
      <c r="U25" s="120"/>
      <c r="V25" s="120"/>
      <c r="W25" s="120"/>
      <c r="X25" s="120"/>
      <c r="Y25" s="120"/>
      <c r="Z25" s="120"/>
      <c r="AA25" s="120"/>
      <c r="AB25" s="120"/>
      <c r="AC25" s="120"/>
      <c r="AD25" s="173" t="s">
        <v>286</v>
      </c>
      <c r="AE25" s="120"/>
      <c r="AF25" s="120"/>
      <c r="AG25" s="120"/>
      <c r="AM25" s="38"/>
      <c r="AN25" s="208" t="s">
        <v>272</v>
      </c>
      <c r="AO25" s="216">
        <f>P25</f>
        <v>0</v>
      </c>
      <c r="AP25" s="217" t="str">
        <f>IF(AP24=" ",AO25," ")</f>
        <v xml:space="preserve"> </v>
      </c>
      <c r="AQ25" s="105"/>
      <c r="AR25" s="7"/>
      <c r="AS25" s="220">
        <f>SUM(AS21:AS24)</f>
        <v>0</v>
      </c>
      <c r="AT25" s="7"/>
      <c r="AU25" s="7"/>
      <c r="AV25" s="7"/>
      <c r="AW25" s="7"/>
      <c r="AX25" s="120"/>
      <c r="AY25" s="120"/>
      <c r="BA25" s="105"/>
      <c r="BB25" s="206"/>
      <c r="BC25" s="252"/>
      <c r="BD25" s="253"/>
      <c r="BE25" s="254"/>
      <c r="BF25" s="254"/>
      <c r="BG25" s="210"/>
      <c r="BH25" s="222"/>
      <c r="BI25" s="7"/>
      <c r="BJ25" s="255"/>
      <c r="BK25" s="7"/>
      <c r="BL25" s="7"/>
      <c r="BM25" s="7"/>
      <c r="BN25" s="206"/>
      <c r="BO25" s="250"/>
      <c r="BP25" s="105"/>
      <c r="BQ25" s="105"/>
      <c r="BR25" s="105"/>
      <c r="BU25" s="19">
        <v>5</v>
      </c>
      <c r="BV25" s="38" t="s">
        <v>71</v>
      </c>
      <c r="BW25" s="38" t="s">
        <v>91</v>
      </c>
      <c r="BX25" s="38" t="s">
        <v>99</v>
      </c>
      <c r="BY25" s="38" t="s">
        <v>103</v>
      </c>
      <c r="BZ25" s="38" t="s">
        <v>91</v>
      </c>
      <c r="CA25" s="38" t="s">
        <v>113</v>
      </c>
      <c r="CB25" s="38" t="s">
        <v>121</v>
      </c>
      <c r="CE25" s="38" t="s">
        <v>135</v>
      </c>
      <c r="CG25" s="11"/>
      <c r="CH25" s="38" t="s">
        <v>11</v>
      </c>
      <c r="CI25" s="29" t="s">
        <v>35</v>
      </c>
      <c r="CX25" s="105"/>
      <c r="CY25" s="105"/>
      <c r="CZ25" s="105"/>
      <c r="DA25" s="105"/>
      <c r="DB25" s="105"/>
      <c r="DC25" s="105"/>
      <c r="DD25" s="105"/>
      <c r="DE25" s="105"/>
      <c r="DF25" s="229"/>
      <c r="DG25" s="105"/>
      <c r="DH25" s="105"/>
      <c r="DI25" s="105"/>
      <c r="DJ25" s="105"/>
      <c r="DK25" s="105"/>
      <c r="DL25" s="105"/>
      <c r="DM25" s="105"/>
      <c r="DN25" s="105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</row>
    <row r="26" spans="2:149" ht="15.75" thickBot="1" x14ac:dyDescent="0.3">
      <c r="B26" s="79" t="s">
        <v>18</v>
      </c>
      <c r="C26" s="80"/>
      <c r="D26" s="446" t="str">
        <f>IF(D21=0," ",MINUTE(D25-D21)+HOUR(D25-D21)*60)</f>
        <v xml:space="preserve"> </v>
      </c>
      <c r="E26" s="448"/>
      <c r="F26" s="77" t="s">
        <v>18</v>
      </c>
      <c r="G26" s="80"/>
      <c r="H26" s="446" t="str">
        <f>IF(H21=0," ",MINUTE(H25-H21)+HOUR(H25-H21)*60)</f>
        <v xml:space="preserve"> </v>
      </c>
      <c r="I26" s="448"/>
      <c r="J26" s="79" t="s">
        <v>18</v>
      </c>
      <c r="K26" s="80"/>
      <c r="L26" s="446" t="str">
        <f>IF(L21=0," ",MINUTE(L25-L21)+HOUR(L25-L21)*60)</f>
        <v xml:space="preserve"> </v>
      </c>
      <c r="M26" s="448"/>
      <c r="N26" s="79" t="s">
        <v>18</v>
      </c>
      <c r="O26" s="80"/>
      <c r="P26" s="446" t="str">
        <f>IF(P21=0," ",MINUTE(P25-P21)+HOUR(P25-P21)*60)</f>
        <v xml:space="preserve"> </v>
      </c>
      <c r="Q26" s="447"/>
      <c r="R26" s="448"/>
      <c r="S26" s="121"/>
      <c r="T26" s="135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 t="s">
        <v>148</v>
      </c>
      <c r="AF26" s="121" t="s">
        <v>296</v>
      </c>
      <c r="AG26" s="121" t="s">
        <v>337</v>
      </c>
      <c r="AH26" s="121" t="s">
        <v>297</v>
      </c>
      <c r="AI26" s="121"/>
      <c r="AJ26" s="121"/>
      <c r="AK26" s="38"/>
      <c r="AL26" s="38"/>
      <c r="AM26" s="38"/>
      <c r="AN26" s="19" t="s">
        <v>196</v>
      </c>
      <c r="AO26" s="97" t="s">
        <v>161</v>
      </c>
      <c r="AP26" s="221">
        <f>SUM(AP22:AP25)</f>
        <v>0</v>
      </c>
      <c r="AQ26" s="7"/>
      <c r="AR26" s="7"/>
      <c r="AS26" s="7"/>
      <c r="AT26" s="7"/>
      <c r="AU26" s="7"/>
      <c r="AV26" s="7"/>
      <c r="AW26" s="7"/>
      <c r="AX26" s="121"/>
      <c r="AY26" s="121"/>
      <c r="BA26" s="105"/>
      <c r="BB26" s="206"/>
      <c r="BC26" s="252"/>
      <c r="BD26" s="253"/>
      <c r="BE26" s="254"/>
      <c r="BF26" s="254"/>
      <c r="BG26" s="210"/>
      <c r="BH26" s="222"/>
      <c r="BI26" s="7"/>
      <c r="BJ26" s="255"/>
      <c r="BK26" s="7"/>
      <c r="BL26" s="7"/>
      <c r="BM26" s="7"/>
      <c r="BN26" s="244"/>
      <c r="BO26" s="250"/>
      <c r="BP26" s="105"/>
      <c r="BQ26" s="105"/>
      <c r="BR26" s="105"/>
      <c r="BU26" s="19">
        <v>6</v>
      </c>
      <c r="BV26" s="38" t="s">
        <v>72</v>
      </c>
      <c r="BW26" s="38" t="s">
        <v>92</v>
      </c>
      <c r="BX26" s="38" t="s">
        <v>100</v>
      </c>
      <c r="BY26" s="38" t="s">
        <v>104</v>
      </c>
      <c r="BZ26" s="38" t="s">
        <v>93</v>
      </c>
      <c r="CA26" s="38" t="s">
        <v>114</v>
      </c>
      <c r="CB26" s="38" t="s">
        <v>122</v>
      </c>
      <c r="CG26" s="11"/>
      <c r="CH26" s="28" t="s">
        <v>1</v>
      </c>
      <c r="CX26" s="105"/>
      <c r="CY26" s="105"/>
      <c r="CZ26" s="105"/>
      <c r="DA26" s="105"/>
      <c r="DB26" s="105"/>
      <c r="DC26" s="105"/>
      <c r="DD26" s="105"/>
      <c r="DE26" s="105"/>
      <c r="DF26" s="229"/>
      <c r="DG26" s="105"/>
      <c r="DH26" s="105"/>
      <c r="DI26" s="105"/>
      <c r="DJ26" s="105"/>
      <c r="DK26" s="105"/>
      <c r="DL26" s="105"/>
      <c r="DM26" s="105"/>
      <c r="DN26" s="105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</row>
    <row r="27" spans="2:149" ht="24.75" x14ac:dyDescent="0.25">
      <c r="B27" s="340" t="s">
        <v>29</v>
      </c>
      <c r="C27" s="341"/>
      <c r="D27" s="402" t="s">
        <v>229</v>
      </c>
      <c r="E27" s="401" t="s">
        <v>230</v>
      </c>
      <c r="F27" s="340" t="s">
        <v>29</v>
      </c>
      <c r="G27" s="341"/>
      <c r="H27" s="400" t="s">
        <v>229</v>
      </c>
      <c r="I27" s="401" t="s">
        <v>230</v>
      </c>
      <c r="J27" s="340" t="s">
        <v>29</v>
      </c>
      <c r="K27" s="341"/>
      <c r="L27" s="400" t="s">
        <v>229</v>
      </c>
      <c r="M27" s="401" t="s">
        <v>230</v>
      </c>
      <c r="N27" s="340" t="s">
        <v>29</v>
      </c>
      <c r="O27" s="341"/>
      <c r="P27" s="400" t="s">
        <v>229</v>
      </c>
      <c r="Q27" s="425" t="s">
        <v>230</v>
      </c>
      <c r="R27" s="426"/>
      <c r="S27" s="342"/>
      <c r="T27" s="135"/>
      <c r="U27" s="122"/>
      <c r="V27" s="122"/>
      <c r="W27" s="122"/>
      <c r="X27" s="122"/>
      <c r="Y27" s="122"/>
      <c r="Z27" s="122"/>
      <c r="AA27" s="122"/>
      <c r="AB27" s="122"/>
      <c r="AC27" s="122"/>
      <c r="AD27" s="174" t="s">
        <v>9</v>
      </c>
      <c r="AE27" s="175">
        <f t="shared" ref="AE27:AE36" si="8">N42</f>
        <v>0</v>
      </c>
      <c r="AF27" s="175">
        <f t="shared" ref="AF27:AF36" si="9">O42</f>
        <v>0</v>
      </c>
      <c r="AG27" s="175">
        <f>IF(AF27=0,0,1)</f>
        <v>0</v>
      </c>
      <c r="AH27" s="72">
        <f>IF(AG27=0,0,AF27-AE27)</f>
        <v>0</v>
      </c>
      <c r="AI27" s="122"/>
      <c r="AJ27" s="122"/>
      <c r="AK27" s="38"/>
      <c r="AL27" s="38"/>
      <c r="AM27" s="38"/>
      <c r="AN27" s="38"/>
      <c r="AO27" s="13" t="s">
        <v>24</v>
      </c>
      <c r="AP27" s="7"/>
      <c r="AQ27" s="7"/>
      <c r="AR27" s="7"/>
      <c r="AS27" s="7"/>
      <c r="AT27" s="7"/>
      <c r="AU27" s="7"/>
      <c r="AV27" s="7"/>
      <c r="AW27" s="7"/>
      <c r="AX27" s="122"/>
      <c r="AY27" s="122"/>
      <c r="BA27" s="105"/>
      <c r="BB27" s="206"/>
      <c r="BC27" s="252"/>
      <c r="BD27" s="253"/>
      <c r="BE27" s="254"/>
      <c r="BF27" s="254"/>
      <c r="BG27" s="210"/>
      <c r="BH27" s="222"/>
      <c r="BI27" s="7"/>
      <c r="BJ27" s="255"/>
      <c r="BK27" s="7"/>
      <c r="BL27" s="7"/>
      <c r="BM27" s="206"/>
      <c r="BN27" s="250"/>
      <c r="BO27" s="105"/>
      <c r="BP27" s="105"/>
      <c r="BQ27" s="105"/>
      <c r="BR27" s="105"/>
      <c r="BU27" s="19">
        <v>7</v>
      </c>
      <c r="BV27" s="38" t="s">
        <v>73</v>
      </c>
      <c r="BW27" s="38" t="s">
        <v>93</v>
      </c>
      <c r="BY27" s="38" t="s">
        <v>105</v>
      </c>
      <c r="BZ27" s="38" t="s">
        <v>108</v>
      </c>
      <c r="CA27" s="38" t="s">
        <v>115</v>
      </c>
      <c r="CB27" s="38" t="s">
        <v>123</v>
      </c>
      <c r="CG27" s="11"/>
      <c r="CH27" s="19">
        <v>1</v>
      </c>
      <c r="CI27" s="38" t="s">
        <v>54</v>
      </c>
      <c r="CX27" s="105"/>
      <c r="CY27" s="105"/>
      <c r="CZ27" s="105"/>
      <c r="DA27" s="105"/>
      <c r="DB27" s="105"/>
      <c r="DC27" s="105"/>
      <c r="DD27" s="105"/>
      <c r="DE27" s="105"/>
      <c r="DF27" s="229"/>
      <c r="DG27" s="105"/>
      <c r="DH27" s="105"/>
      <c r="DI27" s="105"/>
      <c r="DJ27" s="105"/>
      <c r="DK27" s="105"/>
      <c r="DL27" s="105"/>
      <c r="DM27" s="105"/>
      <c r="DN27" s="105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</row>
    <row r="28" spans="2:149" x14ac:dyDescent="0.25">
      <c r="B28" s="113" t="str">
        <f>IF(D23=0," ",SUM(D23))</f>
        <v xml:space="preserve"> </v>
      </c>
      <c r="C28" s="115" t="str">
        <f>IF(B28=" "," ",D24)</f>
        <v xml:space="preserve"> </v>
      </c>
      <c r="D28" s="390" t="str">
        <f>IF(C28=" "," ",MINUTE(C28-B28)+HOUR(C28-B28)*60)</f>
        <v xml:space="preserve"> </v>
      </c>
      <c r="E28" s="390" t="s">
        <v>161</v>
      </c>
      <c r="F28" s="113" t="str">
        <f>IF(H23=0," ",SUM(H23))</f>
        <v xml:space="preserve"> </v>
      </c>
      <c r="G28" s="115" t="str">
        <f>IF(F28=" "," ",H24)</f>
        <v xml:space="preserve"> </v>
      </c>
      <c r="H28" s="390" t="str">
        <f>IF(G28=" "," ",MINUTE(G28-F28)+HOUR(G28-F28)*60)</f>
        <v xml:space="preserve"> </v>
      </c>
      <c r="I28" s="390" t="s">
        <v>161</v>
      </c>
      <c r="J28" s="113" t="str">
        <f>IF(L23=0," ",SUM(L23))</f>
        <v xml:space="preserve"> </v>
      </c>
      <c r="K28" s="115" t="str">
        <f>IF(J28=" "," ",L24)</f>
        <v xml:space="preserve"> </v>
      </c>
      <c r="L28" s="390" t="str">
        <f>IF(K28=" "," ",MINUTE(K28-J28)+HOUR(K28-J28)*60)</f>
        <v xml:space="preserve"> </v>
      </c>
      <c r="M28" s="390" t="s">
        <v>161</v>
      </c>
      <c r="N28" s="113" t="str">
        <f>IF(P23=0," ",SUM(P23))</f>
        <v xml:space="preserve"> </v>
      </c>
      <c r="O28" s="115" t="str">
        <f>IF(N28=" "," ",P24)</f>
        <v xml:space="preserve"> </v>
      </c>
      <c r="P28" s="390" t="str">
        <f>IF(O28=" "," ",MINUTE(O28-N28)+HOUR(O28-N28)*60)</f>
        <v xml:space="preserve"> </v>
      </c>
      <c r="Q28" s="427" t="s">
        <v>161</v>
      </c>
      <c r="R28" s="428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 t="s">
        <v>287</v>
      </c>
      <c r="AE28" s="72">
        <f t="shared" si="8"/>
        <v>0</v>
      </c>
      <c r="AF28" s="72">
        <f t="shared" si="9"/>
        <v>0</v>
      </c>
      <c r="AG28" s="175">
        <f>IF(AF28=0,0,1)</f>
        <v>0</v>
      </c>
      <c r="AH28" s="72">
        <f t="shared" ref="AH28:AH36" si="10">IF(AG28=0,0,AF28-AE28)</f>
        <v>0</v>
      </c>
      <c r="AI28" s="123"/>
      <c r="AJ28" s="123"/>
      <c r="AK28" s="38"/>
      <c r="AL28" s="38"/>
      <c r="AM28" s="38"/>
      <c r="AN28" s="38"/>
      <c r="AO28" s="38"/>
      <c r="AP28" s="38"/>
      <c r="AQ28" s="38"/>
      <c r="AY28" s="123"/>
      <c r="BA28" s="105"/>
      <c r="BB28" s="206"/>
      <c r="BC28" s="252"/>
      <c r="BD28" s="253"/>
      <c r="BE28" s="254"/>
      <c r="BF28" s="254"/>
      <c r="BG28" s="210"/>
      <c r="BH28" s="222"/>
      <c r="BI28" s="7"/>
      <c r="BJ28" s="255"/>
      <c r="BK28" s="105"/>
      <c r="BL28" s="105"/>
      <c r="BM28" s="105"/>
      <c r="BN28" s="105"/>
      <c r="BO28" s="105"/>
      <c r="BP28" s="105"/>
      <c r="BQ28" s="105"/>
      <c r="BR28" s="105"/>
      <c r="BU28" s="19">
        <v>8</v>
      </c>
      <c r="BV28" s="38" t="s">
        <v>74</v>
      </c>
      <c r="BW28" s="38" t="s">
        <v>94</v>
      </c>
      <c r="CA28" s="38" t="s">
        <v>116</v>
      </c>
      <c r="CB28" s="38" t="s">
        <v>124</v>
      </c>
      <c r="CG28" s="11"/>
      <c r="CH28" s="19">
        <v>2</v>
      </c>
      <c r="CI28" s="38" t="s">
        <v>50</v>
      </c>
      <c r="CX28" s="105"/>
      <c r="CY28" s="105"/>
      <c r="CZ28" s="105"/>
      <c r="DA28" s="105"/>
      <c r="DB28" s="105"/>
      <c r="DC28" s="105"/>
      <c r="DD28" s="105"/>
      <c r="DE28" s="105"/>
      <c r="DF28" s="229"/>
      <c r="DG28" s="105"/>
      <c r="DH28" s="105"/>
      <c r="DI28" s="105"/>
      <c r="DJ28" s="105"/>
      <c r="DK28" s="105"/>
      <c r="DL28" s="105"/>
      <c r="DM28" s="105"/>
      <c r="DN28" s="105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</row>
    <row r="29" spans="2:149" ht="15.75" thickBot="1" x14ac:dyDescent="0.3">
      <c r="B29" s="113"/>
      <c r="C29" s="114"/>
      <c r="D29" s="390" t="str">
        <f t="shared" ref="D29:D34" si="11">IF(C29=0," ",MINUTE(C29-B29)+HOUR(C29-B29)*60)</f>
        <v xml:space="preserve"> </v>
      </c>
      <c r="E29" s="390"/>
      <c r="F29" s="113"/>
      <c r="G29" s="114"/>
      <c r="H29" s="390" t="str">
        <f t="shared" ref="H29:H34" si="12">IF(G29=0," ",MINUTE(G29-F29)+HOUR(G29-F29)*60)</f>
        <v xml:space="preserve"> </v>
      </c>
      <c r="I29" s="390"/>
      <c r="J29" s="113"/>
      <c r="K29" s="114"/>
      <c r="L29" s="390" t="str">
        <f t="shared" ref="L29:L34" si="13">IF(K29=0," ",MINUTE(K29-J29)+HOUR(K29-J29)*60)</f>
        <v xml:space="preserve"> </v>
      </c>
      <c r="M29" s="390"/>
      <c r="N29" s="113"/>
      <c r="O29" s="114"/>
      <c r="P29" s="390" t="str">
        <f t="shared" ref="P29:P34" si="14">IF(O29=0," ",MINUTE(O29-N29)+HOUR(O29-N29)*60)</f>
        <v xml:space="preserve"> </v>
      </c>
      <c r="Q29" s="427" t="s">
        <v>161</v>
      </c>
      <c r="R29" s="428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 t="s">
        <v>288</v>
      </c>
      <c r="AE29" s="72">
        <f t="shared" si="8"/>
        <v>0</v>
      </c>
      <c r="AF29" s="72">
        <f t="shared" si="9"/>
        <v>0</v>
      </c>
      <c r="AG29" s="175">
        <f t="shared" ref="AG29:AG36" si="15">IF(AF29=0,0,1)</f>
        <v>0</v>
      </c>
      <c r="AH29" s="72">
        <f t="shared" si="10"/>
        <v>0</v>
      </c>
      <c r="AI29" s="123"/>
      <c r="AJ29" s="123"/>
      <c r="AK29" s="38"/>
      <c r="AL29" s="38"/>
      <c r="AN29" s="111" t="s">
        <v>148</v>
      </c>
      <c r="AO29" s="111" t="s">
        <v>299</v>
      </c>
      <c r="AP29" s="111" t="s">
        <v>300</v>
      </c>
      <c r="AQ29" s="111" t="s">
        <v>301</v>
      </c>
      <c r="AR29" s="111" t="s">
        <v>302</v>
      </c>
      <c r="AS29" s="111" t="s">
        <v>303</v>
      </c>
      <c r="AT29" s="111"/>
      <c r="AU29" s="111"/>
      <c r="AV29" s="111"/>
      <c r="AY29" s="123"/>
      <c r="BA29" s="105"/>
      <c r="BB29" s="206"/>
      <c r="BC29" s="252"/>
      <c r="BD29" s="253"/>
      <c r="BE29" s="254"/>
      <c r="BF29" s="254"/>
      <c r="BG29" s="210"/>
      <c r="BH29" s="222"/>
      <c r="BI29" s="7"/>
      <c r="BJ29" s="255"/>
      <c r="BK29" s="105"/>
      <c r="BL29" s="105"/>
      <c r="BM29" s="105"/>
      <c r="BN29" s="105"/>
      <c r="BO29" s="105"/>
      <c r="BP29" s="105"/>
      <c r="BQ29" s="105"/>
      <c r="BR29" s="105"/>
      <c r="BU29" s="19">
        <v>9</v>
      </c>
      <c r="BV29" s="38" t="s">
        <v>95</v>
      </c>
      <c r="BW29" s="38" t="s">
        <v>95</v>
      </c>
      <c r="BZ29" s="38" t="s">
        <v>95</v>
      </c>
      <c r="CC29" s="38" t="s">
        <v>128</v>
      </c>
      <c r="CE29" s="38" t="s">
        <v>136</v>
      </c>
      <c r="CG29" s="11"/>
      <c r="CH29" s="19">
        <v>3</v>
      </c>
      <c r="CI29" s="38" t="s">
        <v>51</v>
      </c>
      <c r="CX29" s="105"/>
      <c r="CY29" s="105"/>
      <c r="CZ29" s="105"/>
      <c r="DA29" s="105"/>
      <c r="DB29" s="105"/>
      <c r="DC29" s="105"/>
      <c r="DD29" s="105"/>
      <c r="DE29" s="105"/>
      <c r="DF29" s="229"/>
      <c r="DG29" s="105"/>
      <c r="DH29" s="105"/>
      <c r="DI29" s="105"/>
      <c r="DJ29" s="105"/>
      <c r="DK29" s="105"/>
      <c r="DL29" s="105"/>
      <c r="DM29" s="105"/>
      <c r="DN29" s="105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</row>
    <row r="30" spans="2:149" x14ac:dyDescent="0.25">
      <c r="B30" s="113"/>
      <c r="C30" s="114"/>
      <c r="D30" s="390" t="str">
        <f t="shared" si="11"/>
        <v xml:space="preserve"> </v>
      </c>
      <c r="E30" s="390"/>
      <c r="F30" s="113"/>
      <c r="G30" s="114"/>
      <c r="H30" s="390" t="str">
        <f t="shared" si="12"/>
        <v xml:space="preserve"> </v>
      </c>
      <c r="I30" s="390"/>
      <c r="J30" s="113"/>
      <c r="K30" s="114"/>
      <c r="L30" s="390" t="str">
        <f t="shared" si="13"/>
        <v xml:space="preserve"> </v>
      </c>
      <c r="M30" s="390"/>
      <c r="N30" s="113"/>
      <c r="O30" s="114"/>
      <c r="P30" s="390" t="str">
        <f t="shared" si="14"/>
        <v xml:space="preserve"> </v>
      </c>
      <c r="Q30" s="427"/>
      <c r="R30" s="428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 t="s">
        <v>289</v>
      </c>
      <c r="AE30" s="72">
        <f t="shared" si="8"/>
        <v>0</v>
      </c>
      <c r="AF30" s="72">
        <f t="shared" si="9"/>
        <v>0</v>
      </c>
      <c r="AG30" s="175">
        <f t="shared" si="15"/>
        <v>0</v>
      </c>
      <c r="AH30" s="72">
        <f t="shared" si="10"/>
        <v>0</v>
      </c>
      <c r="AI30" s="123"/>
      <c r="AJ30" s="123"/>
      <c r="AK30" s="38"/>
      <c r="AL30" s="38"/>
      <c r="AM30" s="38" t="s">
        <v>298</v>
      </c>
      <c r="AN30" s="182">
        <f t="shared" ref="AN30:AN38" si="16">N42</f>
        <v>0</v>
      </c>
      <c r="AO30" s="183">
        <f t="shared" ref="AO30:AO38" si="17">O42</f>
        <v>0</v>
      </c>
      <c r="AP30" s="191">
        <f>IF(AO30=0,AN30,AO30)</f>
        <v>0</v>
      </c>
      <c r="AQ30" s="183">
        <f>AP30</f>
        <v>0</v>
      </c>
      <c r="AR30" s="183">
        <f>AP30</f>
        <v>0</v>
      </c>
      <c r="AS30" s="184">
        <f>AP30</f>
        <v>0</v>
      </c>
      <c r="AT30" s="14"/>
      <c r="AU30" s="19"/>
      <c r="AV30" s="19" t="s">
        <v>4</v>
      </c>
      <c r="AW30" s="19" t="s">
        <v>1</v>
      </c>
      <c r="AX30" s="19" t="s">
        <v>1</v>
      </c>
      <c r="AY30" s="51" t="s">
        <v>5</v>
      </c>
      <c r="BA30" s="105"/>
      <c r="BB30" s="105"/>
      <c r="BC30" s="105"/>
      <c r="BD30" s="244"/>
      <c r="BE30" s="105"/>
      <c r="BF30" s="105"/>
      <c r="BG30" s="105"/>
      <c r="BH30" s="244"/>
      <c r="BI30" s="105"/>
      <c r="BJ30" s="105"/>
      <c r="BK30" s="256"/>
      <c r="BL30" s="250"/>
      <c r="BM30" s="105"/>
      <c r="BN30" s="105"/>
      <c r="BO30" s="105"/>
      <c r="BP30" s="105"/>
      <c r="BQ30" s="105"/>
      <c r="BR30" s="105"/>
      <c r="CG30" s="11"/>
      <c r="CH30" s="19">
        <v>4</v>
      </c>
      <c r="CI30" s="38" t="s">
        <v>52</v>
      </c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</row>
    <row r="31" spans="2:149" x14ac:dyDescent="0.25">
      <c r="B31" s="113"/>
      <c r="C31" s="114"/>
      <c r="D31" s="390" t="str">
        <f t="shared" si="11"/>
        <v xml:space="preserve"> </v>
      </c>
      <c r="E31" s="390"/>
      <c r="F31" s="113"/>
      <c r="G31" s="114"/>
      <c r="H31" s="390" t="str">
        <f t="shared" si="12"/>
        <v xml:space="preserve"> </v>
      </c>
      <c r="I31" s="390"/>
      <c r="J31" s="113"/>
      <c r="K31" s="114"/>
      <c r="L31" s="390" t="str">
        <f t="shared" si="13"/>
        <v xml:space="preserve"> </v>
      </c>
      <c r="M31" s="390"/>
      <c r="N31" s="113"/>
      <c r="O31" s="114"/>
      <c r="P31" s="390" t="str">
        <f t="shared" si="14"/>
        <v xml:space="preserve"> </v>
      </c>
      <c r="Q31" s="427"/>
      <c r="R31" s="428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 t="s">
        <v>290</v>
      </c>
      <c r="AE31" s="72">
        <f t="shared" si="8"/>
        <v>0</v>
      </c>
      <c r="AF31" s="72">
        <f t="shared" si="9"/>
        <v>0</v>
      </c>
      <c r="AG31" s="175">
        <f t="shared" si="15"/>
        <v>0</v>
      </c>
      <c r="AH31" s="72">
        <f t="shared" si="10"/>
        <v>0</v>
      </c>
      <c r="AI31" s="123"/>
      <c r="AJ31" s="123"/>
      <c r="AK31" s="38"/>
      <c r="AL31" s="38"/>
      <c r="AM31" s="97" t="s">
        <v>287</v>
      </c>
      <c r="AN31" s="185">
        <f t="shared" si="16"/>
        <v>0</v>
      </c>
      <c r="AO31" s="5">
        <f t="shared" si="17"/>
        <v>0</v>
      </c>
      <c r="AP31" s="110">
        <f t="shared" ref="AP31:AP38" si="18">IF(AO31=0,AN31,AO31)</f>
        <v>0</v>
      </c>
      <c r="AQ31" s="5">
        <f t="shared" ref="AQ31:AQ38" si="19">AP31</f>
        <v>0</v>
      </c>
      <c r="AR31" s="5">
        <f t="shared" ref="AR31:AR34" si="20">AP31</f>
        <v>0</v>
      </c>
      <c r="AS31" s="186">
        <f>AP31</f>
        <v>0</v>
      </c>
      <c r="AT31" s="14" t="s">
        <v>3</v>
      </c>
      <c r="AU31" s="19" t="s">
        <v>7</v>
      </c>
      <c r="AV31" s="19" t="s">
        <v>7</v>
      </c>
      <c r="AW31" s="19" t="s">
        <v>6</v>
      </c>
      <c r="AX31" s="19" t="s">
        <v>7</v>
      </c>
      <c r="AY31" s="19" t="s">
        <v>295</v>
      </c>
      <c r="BA31" s="105"/>
      <c r="BB31" s="243"/>
      <c r="BC31" s="231"/>
      <c r="BD31" s="243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9">
        <v>5</v>
      </c>
      <c r="CI31" s="61" t="s">
        <v>161</v>
      </c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1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</row>
    <row r="32" spans="2:149" x14ac:dyDescent="0.25">
      <c r="B32" s="113"/>
      <c r="C32" s="114"/>
      <c r="D32" s="390" t="str">
        <f t="shared" si="11"/>
        <v xml:space="preserve"> </v>
      </c>
      <c r="E32" s="390"/>
      <c r="F32" s="113"/>
      <c r="G32" s="114"/>
      <c r="H32" s="390" t="str">
        <f t="shared" si="12"/>
        <v xml:space="preserve"> </v>
      </c>
      <c r="I32" s="390"/>
      <c r="J32" s="113"/>
      <c r="K32" s="114"/>
      <c r="L32" s="390" t="str">
        <f t="shared" si="13"/>
        <v xml:space="preserve"> </v>
      </c>
      <c r="M32" s="390"/>
      <c r="N32" s="113"/>
      <c r="O32" s="114"/>
      <c r="P32" s="390" t="str">
        <f t="shared" si="14"/>
        <v xml:space="preserve"> </v>
      </c>
      <c r="Q32" s="427"/>
      <c r="R32" s="428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 t="s">
        <v>291</v>
      </c>
      <c r="AE32" s="72">
        <f t="shared" si="8"/>
        <v>0</v>
      </c>
      <c r="AF32" s="72">
        <f t="shared" si="9"/>
        <v>0</v>
      </c>
      <c r="AG32" s="175">
        <f t="shared" si="15"/>
        <v>0</v>
      </c>
      <c r="AH32" s="72">
        <f t="shared" si="10"/>
        <v>0</v>
      </c>
      <c r="AI32" s="123"/>
      <c r="AJ32" s="123"/>
      <c r="AK32" s="38"/>
      <c r="AL32" s="38"/>
      <c r="AM32" s="97" t="s">
        <v>288</v>
      </c>
      <c r="AN32" s="185">
        <f t="shared" si="16"/>
        <v>0</v>
      </c>
      <c r="AO32" s="5">
        <f t="shared" si="17"/>
        <v>0</v>
      </c>
      <c r="AP32" s="110">
        <f t="shared" si="18"/>
        <v>0</v>
      </c>
      <c r="AQ32" s="5">
        <f t="shared" si="19"/>
        <v>0</v>
      </c>
      <c r="AR32" s="5">
        <f t="shared" si="20"/>
        <v>0</v>
      </c>
      <c r="AS32" s="198">
        <v>0</v>
      </c>
      <c r="AT32" s="197">
        <f>AX39</f>
        <v>0</v>
      </c>
      <c r="AU32" s="50">
        <f>AT32/9</f>
        <v>0</v>
      </c>
      <c r="AV32" s="50">
        <f>TRUNC(AU32,2)</f>
        <v>0</v>
      </c>
      <c r="AW32" s="194">
        <f>LOOKUP(AT32,AE69:AE123,AF69:AF123)</f>
        <v>0</v>
      </c>
      <c r="AX32" s="50">
        <f>LOOKUP(AV32,AH69:AH570,AI69:AI570)</f>
        <v>0</v>
      </c>
      <c r="AY32" s="50">
        <f>IF(AW32=AX32,AW32,IF(AW32&gt;AX32,AX32,AW32))</f>
        <v>0</v>
      </c>
      <c r="BA32" s="105"/>
      <c r="BB32" s="105"/>
      <c r="BC32" s="255"/>
      <c r="BD32" s="105"/>
      <c r="BE32" s="256"/>
      <c r="BF32" s="256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9">
        <v>6</v>
      </c>
      <c r="CI32" s="38" t="s">
        <v>53</v>
      </c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1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</row>
    <row r="33" spans="2:149" x14ac:dyDescent="0.25">
      <c r="B33" s="113"/>
      <c r="C33" s="114"/>
      <c r="D33" s="390" t="str">
        <f t="shared" si="11"/>
        <v xml:space="preserve"> </v>
      </c>
      <c r="E33" s="390"/>
      <c r="F33" s="113"/>
      <c r="G33" s="114"/>
      <c r="H33" s="390" t="str">
        <f t="shared" si="12"/>
        <v xml:space="preserve"> </v>
      </c>
      <c r="I33" s="390"/>
      <c r="J33" s="113"/>
      <c r="K33" s="114"/>
      <c r="L33" s="390" t="str">
        <f t="shared" si="13"/>
        <v xml:space="preserve"> </v>
      </c>
      <c r="M33" s="390"/>
      <c r="N33" s="113"/>
      <c r="O33" s="114"/>
      <c r="P33" s="390" t="str">
        <f t="shared" si="14"/>
        <v xml:space="preserve"> </v>
      </c>
      <c r="Q33" s="427"/>
      <c r="R33" s="428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 t="s">
        <v>292</v>
      </c>
      <c r="AE33" s="72">
        <f t="shared" si="8"/>
        <v>0</v>
      </c>
      <c r="AF33" s="72">
        <f t="shared" si="9"/>
        <v>0</v>
      </c>
      <c r="AG33" s="175">
        <f t="shared" si="15"/>
        <v>0</v>
      </c>
      <c r="AH33" s="72">
        <f t="shared" si="10"/>
        <v>0</v>
      </c>
      <c r="AI33" s="123"/>
      <c r="AJ33" s="123"/>
      <c r="AK33" s="38"/>
      <c r="AL33" s="38"/>
      <c r="AM33" s="97" t="s">
        <v>289</v>
      </c>
      <c r="AN33" s="185">
        <f t="shared" si="16"/>
        <v>0</v>
      </c>
      <c r="AO33" s="5">
        <f t="shared" si="17"/>
        <v>0</v>
      </c>
      <c r="AP33" s="110">
        <f t="shared" si="18"/>
        <v>0</v>
      </c>
      <c r="AQ33" s="5">
        <f t="shared" si="19"/>
        <v>0</v>
      </c>
      <c r="AR33" s="5">
        <f t="shared" si="20"/>
        <v>0</v>
      </c>
      <c r="AS33" s="198">
        <v>0</v>
      </c>
      <c r="AT33" s="19"/>
      <c r="AU33" s="19"/>
      <c r="AV33" s="19"/>
      <c r="AW33" s="19"/>
      <c r="AY33" s="123"/>
      <c r="BA33" s="105"/>
      <c r="BB33" s="257"/>
      <c r="BC33" s="105"/>
      <c r="BD33" s="105"/>
      <c r="BE33" s="253"/>
      <c r="BF33" s="253"/>
      <c r="BG33" s="445"/>
      <c r="BH33" s="44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CH33" s="19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</row>
    <row r="34" spans="2:149" x14ac:dyDescent="0.25">
      <c r="B34" s="113"/>
      <c r="C34" s="114"/>
      <c r="D34" s="391" t="str">
        <f t="shared" si="11"/>
        <v xml:space="preserve"> </v>
      </c>
      <c r="E34" s="73"/>
      <c r="F34" s="113"/>
      <c r="G34" s="114"/>
      <c r="H34" s="391" t="str">
        <f t="shared" si="12"/>
        <v xml:space="preserve"> </v>
      </c>
      <c r="I34" s="73"/>
      <c r="J34" s="113"/>
      <c r="K34" s="114"/>
      <c r="L34" s="391" t="str">
        <f t="shared" si="13"/>
        <v xml:space="preserve"> </v>
      </c>
      <c r="M34" s="73"/>
      <c r="N34" s="113"/>
      <c r="O34" s="114"/>
      <c r="P34" s="391" t="str">
        <f t="shared" si="14"/>
        <v xml:space="preserve"> </v>
      </c>
      <c r="Q34" s="427"/>
      <c r="R34" s="428"/>
      <c r="S34" s="343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3" t="s">
        <v>293</v>
      </c>
      <c r="AE34" s="72">
        <f t="shared" si="8"/>
        <v>0</v>
      </c>
      <c r="AF34" s="72">
        <f t="shared" si="9"/>
        <v>0</v>
      </c>
      <c r="AG34" s="175">
        <f t="shared" si="15"/>
        <v>0</v>
      </c>
      <c r="AH34" s="72">
        <f t="shared" si="10"/>
        <v>0</v>
      </c>
      <c r="AI34" s="124"/>
      <c r="AJ34" s="124"/>
      <c r="AK34" s="38"/>
      <c r="AL34" s="38"/>
      <c r="AM34" s="97" t="s">
        <v>290</v>
      </c>
      <c r="AN34" s="185">
        <f t="shared" si="16"/>
        <v>0</v>
      </c>
      <c r="AO34" s="5">
        <f t="shared" si="17"/>
        <v>0</v>
      </c>
      <c r="AP34" s="110">
        <f t="shared" si="18"/>
        <v>0</v>
      </c>
      <c r="AQ34" s="5">
        <f t="shared" si="19"/>
        <v>0</v>
      </c>
      <c r="AR34" s="5">
        <f t="shared" si="20"/>
        <v>0</v>
      </c>
      <c r="AS34" s="198">
        <v>0</v>
      </c>
      <c r="AT34" s="19"/>
      <c r="AU34" s="19"/>
      <c r="AV34" s="19"/>
      <c r="AW34" s="19"/>
      <c r="AY34" s="124"/>
      <c r="BA34" s="105"/>
      <c r="BB34" s="105"/>
      <c r="BC34" s="105"/>
      <c r="BD34" s="105"/>
      <c r="BE34" s="105"/>
      <c r="BF34" s="105"/>
      <c r="BG34" s="256"/>
      <c r="BH34" s="244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CH34" s="38" t="s">
        <v>12</v>
      </c>
      <c r="CI34" s="29" t="s">
        <v>37</v>
      </c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251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</row>
    <row r="35" spans="2:149" x14ac:dyDescent="0.25">
      <c r="B35" s="392" t="s">
        <v>231</v>
      </c>
      <c r="C35" s="393"/>
      <c r="D35" s="394">
        <f>IF(C28=0," ",SUM(D28:D34))-E35</f>
        <v>0</v>
      </c>
      <c r="E35" s="395">
        <f>IF(E28=0," ",SUM(E28:E34))</f>
        <v>0</v>
      </c>
      <c r="F35" s="392" t="s">
        <v>231</v>
      </c>
      <c r="G35" s="393"/>
      <c r="H35" s="394">
        <f>IF(G28=0," ",SUM(H28:H34))-I35</f>
        <v>0</v>
      </c>
      <c r="I35" s="395">
        <f>IF(I28=0," ",SUM(I28:I34))</f>
        <v>0</v>
      </c>
      <c r="J35" s="392" t="s">
        <v>231</v>
      </c>
      <c r="K35" s="393"/>
      <c r="L35" s="394">
        <f>IF(K28=0," ",SUM(L28:L34))-M35</f>
        <v>0</v>
      </c>
      <c r="M35" s="395">
        <f>IF(M28=0," ",SUM(M28:M34))</f>
        <v>0</v>
      </c>
      <c r="N35" s="392" t="s">
        <v>231</v>
      </c>
      <c r="O35" s="393"/>
      <c r="P35" s="394">
        <f>IF(O28=0," ",SUM(P28:P34))-Q35</f>
        <v>0</v>
      </c>
      <c r="Q35" s="510">
        <f>IF(Q28=0," ",SUM(R28:R34))</f>
        <v>0</v>
      </c>
      <c r="R35" s="511"/>
      <c r="S35" s="345"/>
      <c r="T35" s="234"/>
      <c r="U35" s="125"/>
      <c r="V35" s="125"/>
      <c r="W35" s="125"/>
      <c r="X35" s="125"/>
      <c r="Y35" s="125"/>
      <c r="Z35" s="125"/>
      <c r="AA35" s="125"/>
      <c r="AB35" s="125"/>
      <c r="AC35" s="125"/>
      <c r="AD35" s="123" t="s">
        <v>294</v>
      </c>
      <c r="AE35" s="72">
        <f t="shared" si="8"/>
        <v>0</v>
      </c>
      <c r="AF35" s="72">
        <f t="shared" si="9"/>
        <v>0</v>
      </c>
      <c r="AG35" s="175">
        <f t="shared" si="15"/>
        <v>0</v>
      </c>
      <c r="AH35" s="72">
        <f t="shared" si="10"/>
        <v>0</v>
      </c>
      <c r="AI35" s="125"/>
      <c r="AJ35" s="125"/>
      <c r="AK35" s="38"/>
      <c r="AL35" s="38"/>
      <c r="AM35" s="97" t="s">
        <v>291</v>
      </c>
      <c r="AN35" s="185">
        <f t="shared" si="16"/>
        <v>0</v>
      </c>
      <c r="AO35" s="5">
        <f t="shared" si="17"/>
        <v>0</v>
      </c>
      <c r="AP35" s="110">
        <f t="shared" si="18"/>
        <v>0</v>
      </c>
      <c r="AQ35" s="5">
        <f t="shared" si="19"/>
        <v>0</v>
      </c>
      <c r="AR35" s="3">
        <v>0</v>
      </c>
      <c r="AS35" s="198">
        <v>0</v>
      </c>
      <c r="AT35" s="19"/>
      <c r="AU35" s="111" t="s">
        <v>182</v>
      </c>
      <c r="AV35" s="5">
        <f>IF(E54="KEP",1,0)</f>
        <v>0</v>
      </c>
      <c r="AW35" s="5">
        <f>AQ39</f>
        <v>0</v>
      </c>
      <c r="AX35" s="5">
        <f>IF(AV35&lt;1,0,IF(AV35=1,AW35))</f>
        <v>0</v>
      </c>
      <c r="AY35" s="125"/>
      <c r="BA35" s="105"/>
      <c r="BB35" s="209"/>
      <c r="BC35" s="105"/>
      <c r="BD35" s="105"/>
      <c r="BE35" s="105"/>
      <c r="BF35" s="105"/>
      <c r="BG35" s="253"/>
      <c r="BH35" s="253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CH35" s="28" t="s">
        <v>1</v>
      </c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270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</row>
    <row r="36" spans="2:149" ht="16.5" thickBot="1" x14ac:dyDescent="0.3">
      <c r="B36" s="335" t="s">
        <v>232</v>
      </c>
      <c r="C36" s="336"/>
      <c r="D36" s="103" t="s">
        <v>161</v>
      </c>
      <c r="E36" s="346"/>
      <c r="F36" s="335" t="s">
        <v>232</v>
      </c>
      <c r="G36" s="336"/>
      <c r="H36" s="103" t="s">
        <v>161</v>
      </c>
      <c r="I36" s="346"/>
      <c r="J36" s="335" t="s">
        <v>232</v>
      </c>
      <c r="K36" s="336"/>
      <c r="L36" s="103" t="s">
        <v>161</v>
      </c>
      <c r="M36" s="346"/>
      <c r="N36" s="335" t="s">
        <v>232</v>
      </c>
      <c r="O36" s="336"/>
      <c r="P36" s="103" t="s">
        <v>161</v>
      </c>
      <c r="Q36" s="512"/>
      <c r="R36" s="513"/>
      <c r="S36" s="14"/>
      <c r="T36" s="150"/>
      <c r="U36" s="126"/>
      <c r="V36" s="126"/>
      <c r="W36" s="126"/>
      <c r="X36" s="126"/>
      <c r="Y36" s="126"/>
      <c r="Z36" s="126"/>
      <c r="AA36" s="126"/>
      <c r="AB36" s="126"/>
      <c r="AC36" s="126"/>
      <c r="AD36" s="123" t="s">
        <v>295</v>
      </c>
      <c r="AE36" s="71" t="str">
        <f t="shared" si="8"/>
        <v xml:space="preserve"> </v>
      </c>
      <c r="AF36" s="72">
        <f t="shared" si="9"/>
        <v>0</v>
      </c>
      <c r="AG36" s="177">
        <f t="shared" si="15"/>
        <v>0</v>
      </c>
      <c r="AH36" s="72">
        <f t="shared" si="10"/>
        <v>0</v>
      </c>
      <c r="AI36" s="126"/>
      <c r="AJ36" s="126"/>
      <c r="AK36" s="38"/>
      <c r="AL36" s="38"/>
      <c r="AM36" s="97" t="s">
        <v>292</v>
      </c>
      <c r="AN36" s="185">
        <f t="shared" si="16"/>
        <v>0</v>
      </c>
      <c r="AO36" s="5">
        <f t="shared" si="17"/>
        <v>0</v>
      </c>
      <c r="AP36" s="110">
        <f t="shared" si="18"/>
        <v>0</v>
      </c>
      <c r="AQ36" s="5">
        <f t="shared" si="19"/>
        <v>0</v>
      </c>
      <c r="AR36" s="3">
        <v>0</v>
      </c>
      <c r="AS36" s="198">
        <v>0</v>
      </c>
      <c r="AT36" s="19"/>
      <c r="AU36" s="111" t="s">
        <v>304</v>
      </c>
      <c r="AV36" s="5">
        <f>IF(AND(N47=" ",N48=" "),2,0)</f>
        <v>0</v>
      </c>
      <c r="AW36" s="5">
        <f>AR39</f>
        <v>0</v>
      </c>
      <c r="AX36" s="5">
        <f>IF(AV36&lt;1,0,IF(AV36=2,AW36))</f>
        <v>0</v>
      </c>
      <c r="AY36" s="126"/>
      <c r="BA36" s="105"/>
      <c r="BB36" s="105"/>
      <c r="BC36" s="105"/>
      <c r="BD36" s="105"/>
      <c r="BE36" s="105"/>
      <c r="BF36" s="105"/>
      <c r="BG36" s="105"/>
      <c r="BH36" s="244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T36" s="11"/>
      <c r="BU36" s="11"/>
      <c r="BV36" s="11"/>
      <c r="BW36" s="11"/>
      <c r="BX36" s="11"/>
      <c r="BY36" s="11"/>
      <c r="BZ36" s="11"/>
      <c r="CA36" s="11"/>
      <c r="CB36" s="11"/>
      <c r="CH36" s="19">
        <v>1</v>
      </c>
      <c r="CI36" s="38" t="s">
        <v>57</v>
      </c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270"/>
      <c r="DO36" s="11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</row>
    <row r="37" spans="2:149" ht="16.5" thickBot="1" x14ac:dyDescent="0.3">
      <c r="B37" s="458" t="s">
        <v>233</v>
      </c>
      <c r="C37" s="459"/>
      <c r="D37" s="146" t="s">
        <v>161</v>
      </c>
      <c r="E37" s="148" t="s">
        <v>234</v>
      </c>
      <c r="F37" s="458" t="s">
        <v>233</v>
      </c>
      <c r="G37" s="459"/>
      <c r="H37" s="146" t="s">
        <v>161</v>
      </c>
      <c r="I37" s="149" t="s">
        <v>234</v>
      </c>
      <c r="J37" s="458" t="s">
        <v>233</v>
      </c>
      <c r="K37" s="459"/>
      <c r="L37" s="146" t="s">
        <v>161</v>
      </c>
      <c r="M37" s="149" t="s">
        <v>234</v>
      </c>
      <c r="N37" s="458" t="s">
        <v>233</v>
      </c>
      <c r="O37" s="459"/>
      <c r="P37" s="146" t="s">
        <v>161</v>
      </c>
      <c r="Q37" s="514" t="s">
        <v>234</v>
      </c>
      <c r="R37" s="515"/>
      <c r="S37" s="347"/>
      <c r="T37" s="150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76">
        <f>SUM(AE27:AE36)</f>
        <v>0</v>
      </c>
      <c r="AF37" s="131"/>
      <c r="AG37" s="176">
        <f>SUM(AG27:AG36)</f>
        <v>0</v>
      </c>
      <c r="AH37" s="176">
        <f>SUM(AH27:AH36)</f>
        <v>0</v>
      </c>
      <c r="AI37" s="131"/>
      <c r="AJ37" s="131"/>
      <c r="AK37" s="38"/>
      <c r="AL37" s="38"/>
      <c r="AM37" s="97" t="s">
        <v>293</v>
      </c>
      <c r="AN37" s="185">
        <f t="shared" si="16"/>
        <v>0</v>
      </c>
      <c r="AO37" s="5">
        <f t="shared" si="17"/>
        <v>0</v>
      </c>
      <c r="AP37" s="110">
        <f t="shared" si="18"/>
        <v>0</v>
      </c>
      <c r="AQ37" s="5">
        <f t="shared" si="19"/>
        <v>0</v>
      </c>
      <c r="AR37" s="5">
        <f>AP37</f>
        <v>0</v>
      </c>
      <c r="AS37" s="186">
        <f>AP37</f>
        <v>0</v>
      </c>
      <c r="AT37" s="19"/>
      <c r="AU37" s="111" t="s">
        <v>303</v>
      </c>
      <c r="AV37" s="5">
        <f>IF(E54="OK",3,0)</f>
        <v>0</v>
      </c>
      <c r="AW37" s="5">
        <f>AS39</f>
        <v>0</v>
      </c>
      <c r="AX37" s="5">
        <f>IF(AV37&lt;1,0,IF(AV37=3,AW37))</f>
        <v>0</v>
      </c>
      <c r="AY37" s="131"/>
      <c r="BA37" s="9"/>
      <c r="BP37" s="9"/>
      <c r="BQ37" s="9"/>
      <c r="BR37" s="9"/>
      <c r="BT37" s="11"/>
      <c r="BU37" s="11"/>
      <c r="BV37" s="11"/>
      <c r="BW37" s="11"/>
      <c r="BX37" s="11"/>
      <c r="BY37" s="11"/>
      <c r="BZ37" s="11"/>
      <c r="CA37" s="11"/>
      <c r="CB37" s="11"/>
      <c r="CH37" s="19">
        <v>2</v>
      </c>
      <c r="CI37" s="38" t="s">
        <v>56</v>
      </c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270"/>
      <c r="DO37" s="11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</row>
    <row r="38" spans="2:149" ht="16.5" thickBot="1" x14ac:dyDescent="0.3">
      <c r="B38" s="348" t="s">
        <v>336</v>
      </c>
      <c r="C38" s="349"/>
      <c r="D38" s="349"/>
      <c r="E38" s="349"/>
      <c r="F38" s="349"/>
      <c r="G38" s="349"/>
      <c r="H38" s="350" t="s">
        <v>235</v>
      </c>
      <c r="I38" s="349"/>
      <c r="J38" s="349"/>
      <c r="K38" s="218">
        <f>IF(D25=" "," ",AP26)</f>
        <v>0</v>
      </c>
      <c r="L38" s="350" t="s">
        <v>236</v>
      </c>
      <c r="M38" s="349"/>
      <c r="N38" s="349"/>
      <c r="O38" s="204" t="str">
        <f>IF(D26=" "," ",AS25)</f>
        <v xml:space="preserve"> </v>
      </c>
      <c r="P38" s="349" t="s">
        <v>237</v>
      </c>
      <c r="Q38" s="349"/>
      <c r="R38" s="351"/>
      <c r="S38" s="309"/>
      <c r="T38" s="150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178">
        <f>IF(AG37&gt;0.5,AE37+AH37,AE37)</f>
        <v>0</v>
      </c>
      <c r="AF38" s="68"/>
      <c r="AG38" s="68"/>
      <c r="AH38" s="68"/>
      <c r="AI38" s="68"/>
      <c r="AJ38" s="68"/>
      <c r="AK38" s="38"/>
      <c r="AL38" s="38"/>
      <c r="AM38" s="97" t="s">
        <v>294</v>
      </c>
      <c r="AN38" s="187">
        <f t="shared" si="16"/>
        <v>0</v>
      </c>
      <c r="AO38" s="188">
        <f t="shared" si="17"/>
        <v>0</v>
      </c>
      <c r="AP38" s="192">
        <f t="shared" si="18"/>
        <v>0</v>
      </c>
      <c r="AQ38" s="188">
        <f t="shared" si="19"/>
        <v>0</v>
      </c>
      <c r="AR38" s="188">
        <f>AP38</f>
        <v>0</v>
      </c>
      <c r="AS38" s="189">
        <f>AP38</f>
        <v>0</v>
      </c>
      <c r="AT38" s="19"/>
      <c r="AU38" s="111" t="s">
        <v>305</v>
      </c>
      <c r="AV38" s="46">
        <f>IF(AV35+AV36+AV37=0,4,0)</f>
        <v>4</v>
      </c>
      <c r="AW38" s="5">
        <f>AP39</f>
        <v>0</v>
      </c>
      <c r="AX38" s="46">
        <f>IF(AV38&lt;1,0,IF(AV38=4,AW38))</f>
        <v>0</v>
      </c>
      <c r="AY38" s="68"/>
      <c r="BA38" s="9"/>
      <c r="BP38" s="9"/>
      <c r="BQ38" s="9"/>
      <c r="BR38" s="9"/>
      <c r="BT38" s="11"/>
      <c r="BU38" s="11"/>
      <c r="BV38" s="11"/>
      <c r="BW38" s="11"/>
      <c r="BX38" s="11"/>
      <c r="BY38" s="11"/>
      <c r="BZ38" s="11"/>
      <c r="CA38" s="11"/>
      <c r="CB38" s="11"/>
      <c r="CH38" s="19">
        <v>3</v>
      </c>
      <c r="CI38" s="38" t="s">
        <v>55</v>
      </c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1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</row>
    <row r="39" spans="2:149" ht="15.75" thickBot="1" x14ac:dyDescent="0.3">
      <c r="B39" s="352" t="s">
        <v>238</v>
      </c>
      <c r="C39" s="105"/>
      <c r="D39" s="11"/>
      <c r="E39" s="11"/>
      <c r="F39" s="11"/>
      <c r="G39" s="353" t="s">
        <v>265</v>
      </c>
      <c r="H39" s="354"/>
      <c r="I39" s="456"/>
      <c r="J39" s="456"/>
      <c r="K39" s="457"/>
      <c r="L39" s="355" t="s">
        <v>239</v>
      </c>
      <c r="M39" s="11"/>
      <c r="N39" s="470"/>
      <c r="O39" s="470"/>
      <c r="P39" s="470"/>
      <c r="Q39" s="470"/>
      <c r="R39" s="471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79"/>
      <c r="AE39" s="127"/>
      <c r="AF39" s="127"/>
      <c r="AG39" s="127"/>
      <c r="AH39" s="127"/>
      <c r="AI39" s="127"/>
      <c r="AJ39" s="127"/>
      <c r="AK39" s="38"/>
      <c r="AL39" s="38"/>
      <c r="AN39" s="190">
        <f>SUM(AN30:AN38)</f>
        <v>0</v>
      </c>
      <c r="AO39" s="19"/>
      <c r="AP39" s="190">
        <f>SUM(AP30:AP38)</f>
        <v>0</v>
      </c>
      <c r="AQ39" s="190">
        <f>SUM(AQ30:AQ38)</f>
        <v>0</v>
      </c>
      <c r="AR39" s="190">
        <f>SUM(AR30:AR38)</f>
        <v>0</v>
      </c>
      <c r="AS39" s="190">
        <f>SUM(AS30:AS38)</f>
        <v>0</v>
      </c>
      <c r="AT39" s="14"/>
      <c r="AU39" s="14"/>
      <c r="AV39" s="181">
        <f>SUM(AV35:AV38)</f>
        <v>4</v>
      </c>
      <c r="AW39" s="18"/>
      <c r="AX39" s="193">
        <f>SUM(AX35:AX38)</f>
        <v>0</v>
      </c>
      <c r="AY39" s="127"/>
      <c r="BA39" s="9"/>
      <c r="BP39" s="9"/>
      <c r="BQ39" s="9"/>
      <c r="BR39" s="9"/>
      <c r="BT39" s="11"/>
      <c r="BU39" s="11"/>
      <c r="BV39" s="11"/>
      <c r="BW39" s="11"/>
      <c r="BX39" s="11"/>
      <c r="BY39" s="11"/>
      <c r="BZ39" s="11"/>
      <c r="CA39" s="11"/>
      <c r="CB39" s="11"/>
      <c r="CH39" s="19">
        <v>4</v>
      </c>
      <c r="CI39" s="38" t="s">
        <v>204</v>
      </c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1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</row>
    <row r="40" spans="2:149" x14ac:dyDescent="0.25">
      <c r="B40" s="76"/>
      <c r="C40" s="12"/>
      <c r="D40" s="12"/>
      <c r="E40" s="12"/>
      <c r="F40" s="12"/>
      <c r="G40" s="12"/>
      <c r="H40" s="12"/>
      <c r="I40" s="12"/>
      <c r="J40" s="23"/>
      <c r="K40" s="356"/>
      <c r="L40" s="357"/>
      <c r="M40" s="357"/>
      <c r="N40" s="358" t="s">
        <v>240</v>
      </c>
      <c r="O40" s="359" t="s">
        <v>280</v>
      </c>
      <c r="P40" s="10" t="s">
        <v>77</v>
      </c>
      <c r="Q40" s="357"/>
      <c r="R40" s="360"/>
      <c r="S40" s="11"/>
      <c r="T40" s="508"/>
      <c r="U40" s="508"/>
      <c r="V40" s="508"/>
      <c r="W40" s="508"/>
      <c r="X40" s="508"/>
      <c r="Y40" s="508"/>
      <c r="Z40" s="508"/>
      <c r="AA40" s="508"/>
      <c r="AB40" s="508"/>
      <c r="AC40" s="508"/>
      <c r="AD40" s="67"/>
      <c r="AE40" s="67"/>
      <c r="AF40" s="67"/>
      <c r="AG40" s="67"/>
      <c r="AH40" s="67"/>
      <c r="AI40" s="67"/>
      <c r="AJ40" s="67"/>
      <c r="AK40" s="38"/>
      <c r="AL40" s="38"/>
      <c r="AM40" s="38"/>
      <c r="AN40" s="38"/>
      <c r="AO40" s="38"/>
      <c r="AP40" s="38"/>
      <c r="AQ40" s="19"/>
      <c r="AR40" s="19"/>
      <c r="AS40" s="19"/>
      <c r="AT40" s="19"/>
      <c r="AU40" s="19"/>
      <c r="AV40" s="19"/>
      <c r="AW40" s="19"/>
      <c r="AX40" s="126"/>
      <c r="AY40" s="67"/>
      <c r="BA40" s="9"/>
      <c r="BP40" s="9"/>
      <c r="BQ40" s="9"/>
      <c r="BR40" s="9"/>
      <c r="BT40" s="11"/>
      <c r="BU40" s="11"/>
      <c r="BV40" s="11"/>
      <c r="BW40" s="11"/>
      <c r="BX40" s="11"/>
      <c r="BY40" s="11"/>
      <c r="BZ40" s="11"/>
      <c r="CA40" s="11"/>
      <c r="CB40" s="11"/>
      <c r="CH40" s="19">
        <v>5</v>
      </c>
      <c r="CI40" s="61" t="s">
        <v>161</v>
      </c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1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</row>
    <row r="41" spans="2:149" x14ac:dyDescent="0.25">
      <c r="B41" s="77"/>
      <c r="C41" s="11"/>
      <c r="D41" s="11"/>
      <c r="E41" s="11"/>
      <c r="F41" s="11"/>
      <c r="G41" s="11"/>
      <c r="H41" s="11"/>
      <c r="I41" s="11"/>
      <c r="J41" s="78"/>
      <c r="K41" s="361" t="s">
        <v>241</v>
      </c>
      <c r="L41" s="362"/>
      <c r="M41" s="362"/>
      <c r="N41" s="363" t="s">
        <v>242</v>
      </c>
      <c r="O41" s="364" t="s">
        <v>243</v>
      </c>
      <c r="P41" s="281" t="s">
        <v>164</v>
      </c>
      <c r="Q41" s="365" t="s">
        <v>164</v>
      </c>
      <c r="R41" s="366" t="s">
        <v>164</v>
      </c>
      <c r="S41" s="11"/>
      <c r="T41" s="195"/>
      <c r="U41" s="67"/>
      <c r="V41" s="67"/>
      <c r="W41" s="67"/>
      <c r="X41" s="67"/>
      <c r="Y41" s="67"/>
      <c r="Z41" s="67"/>
      <c r="AA41" s="67"/>
      <c r="AB41" s="67"/>
      <c r="AC41" s="67"/>
      <c r="AD41" s="132" t="s">
        <v>27</v>
      </c>
      <c r="AE41" s="67"/>
      <c r="AF41" s="67"/>
      <c r="AG41" s="67"/>
      <c r="AI41" s="519" t="s">
        <v>325</v>
      </c>
      <c r="AJ41" s="519"/>
      <c r="AK41" s="519"/>
      <c r="AM41" s="38"/>
      <c r="AN41" s="95" t="s">
        <v>306</v>
      </c>
      <c r="AO41" s="38"/>
      <c r="AT41" s="95" t="s">
        <v>310</v>
      </c>
      <c r="AY41" s="67"/>
      <c r="BA41" s="9"/>
      <c r="BP41" s="9"/>
      <c r="BQ41" s="9"/>
      <c r="BR41" s="9"/>
      <c r="BT41" s="11"/>
      <c r="BU41" s="11"/>
      <c r="BV41" s="11"/>
      <c r="BW41" s="11"/>
      <c r="BX41" s="11"/>
      <c r="BY41" s="11"/>
      <c r="BZ41" s="11"/>
      <c r="CA41" s="11"/>
      <c r="CB41" s="11"/>
      <c r="CH41" s="19">
        <v>6</v>
      </c>
      <c r="CI41" s="38" t="s">
        <v>63</v>
      </c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251"/>
      <c r="DO41" s="11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</row>
    <row r="42" spans="2:149" ht="24" customHeight="1" x14ac:dyDescent="0.25">
      <c r="B42" s="77"/>
      <c r="C42" s="11"/>
      <c r="D42" s="11"/>
      <c r="E42" s="11"/>
      <c r="F42" s="11"/>
      <c r="G42" s="11"/>
      <c r="H42" s="11"/>
      <c r="I42" s="11"/>
      <c r="J42" s="24"/>
      <c r="K42" s="367" t="s">
        <v>244</v>
      </c>
      <c r="L42" s="368"/>
      <c r="M42" s="368"/>
      <c r="N42" s="83"/>
      <c r="O42" s="109"/>
      <c r="P42" s="280" t="s">
        <v>161</v>
      </c>
      <c r="Q42" s="279" t="s">
        <v>161</v>
      </c>
      <c r="R42" s="396" t="s">
        <v>161</v>
      </c>
      <c r="S42" s="14"/>
      <c r="T42" s="6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40" t="s">
        <v>191</v>
      </c>
      <c r="AG42" s="140" t="s">
        <v>326</v>
      </c>
      <c r="AH42" s="111" t="s">
        <v>2</v>
      </c>
      <c r="AI42" s="111" t="s">
        <v>156</v>
      </c>
      <c r="AJ42" s="140" t="s">
        <v>327</v>
      </c>
      <c r="AK42" s="111" t="s">
        <v>183</v>
      </c>
      <c r="AL42" s="111" t="s">
        <v>328</v>
      </c>
      <c r="AM42" s="38"/>
      <c r="AN42" s="111" t="s">
        <v>307</v>
      </c>
      <c r="AO42" s="111" t="s">
        <v>308</v>
      </c>
      <c r="AP42" s="111" t="s">
        <v>6</v>
      </c>
      <c r="AQ42" s="111"/>
      <c r="AR42" s="111"/>
      <c r="AS42" s="111"/>
      <c r="AT42" s="111"/>
      <c r="AU42" s="111" t="s">
        <v>1</v>
      </c>
      <c r="AV42" s="111" t="s">
        <v>2</v>
      </c>
      <c r="AW42" s="111" t="s">
        <v>183</v>
      </c>
      <c r="AY42" s="126"/>
      <c r="BA42" s="9"/>
      <c r="BP42" s="9"/>
      <c r="BQ42" s="9"/>
      <c r="BR42" s="9"/>
      <c r="BT42" s="11"/>
      <c r="BU42" s="11"/>
      <c r="BV42" s="11"/>
      <c r="BW42" s="11"/>
      <c r="BX42" s="11"/>
      <c r="BY42" s="11"/>
      <c r="BZ42" s="11"/>
      <c r="CA42" s="11"/>
      <c r="CB42" s="11"/>
      <c r="CH42" s="19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1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</row>
    <row r="43" spans="2:149" ht="24" customHeight="1" x14ac:dyDescent="0.25">
      <c r="B43" s="77"/>
      <c r="C43" s="11"/>
      <c r="D43" s="11"/>
      <c r="E43" s="11"/>
      <c r="F43" s="11"/>
      <c r="G43" s="11"/>
      <c r="H43" s="11"/>
      <c r="I43" s="11"/>
      <c r="J43" s="24"/>
      <c r="K43" s="367" t="s">
        <v>245</v>
      </c>
      <c r="L43" s="368"/>
      <c r="M43" s="368"/>
      <c r="N43" s="83"/>
      <c r="O43" s="109"/>
      <c r="P43" s="85" t="s">
        <v>161</v>
      </c>
      <c r="Q43" s="279" t="s">
        <v>161</v>
      </c>
      <c r="R43" s="396" t="s">
        <v>161</v>
      </c>
      <c r="S43" s="14"/>
      <c r="T43" s="133"/>
      <c r="U43" s="126"/>
      <c r="V43" s="126"/>
      <c r="W43" s="126"/>
      <c r="X43" s="126"/>
      <c r="Y43" s="126"/>
      <c r="AA43" s="126"/>
      <c r="AB43" s="126"/>
      <c r="AC43" s="126"/>
      <c r="AD43" s="140" t="s">
        <v>28</v>
      </c>
      <c r="AE43" s="140">
        <v>1</v>
      </c>
      <c r="AF43" s="104" t="str">
        <f>E37</f>
        <v>1)</v>
      </c>
      <c r="AG43" s="104" t="str">
        <f>IF(AF43="X",D35," ")</f>
        <v xml:space="preserve"> </v>
      </c>
      <c r="AH43" s="39" t="str">
        <f>IF(AF43="X",D36," ")</f>
        <v xml:space="preserve"> </v>
      </c>
      <c r="AI43" s="104">
        <f>IF(AF43="X",D23,0)</f>
        <v>0</v>
      </c>
      <c r="AJ43" s="104">
        <f>IF(AF43="X",D24,0)</f>
        <v>0</v>
      </c>
      <c r="AK43" s="5">
        <f>AJ43-AI43</f>
        <v>0</v>
      </c>
      <c r="AL43" s="5" t="str">
        <f>IF(AF43="1)"," ",IF(AH43="Rå",1,IF(AH43="Hjort",2,IF(AH43="Räv",3,IF(AH43="Hare",4,IF(AH43="Kanin",5,0))))))</f>
        <v xml:space="preserve"> </v>
      </c>
      <c r="AM43" s="38"/>
      <c r="AN43" s="19">
        <f>C54</f>
        <v>0</v>
      </c>
      <c r="AO43" s="19">
        <v>0</v>
      </c>
      <c r="AP43" s="19"/>
      <c r="AQ43" s="19"/>
      <c r="AR43" s="19"/>
      <c r="AS43" s="19" t="s">
        <v>28</v>
      </c>
      <c r="AT43" s="222">
        <v>1</v>
      </c>
      <c r="AU43" s="5" t="str">
        <f>D37</f>
        <v xml:space="preserve"> </v>
      </c>
      <c r="AV43" s="110" t="str">
        <f>D36</f>
        <v xml:space="preserve"> </v>
      </c>
      <c r="AW43" s="39">
        <f>D35</f>
        <v>0</v>
      </c>
      <c r="AY43" s="126"/>
      <c r="BA43" s="9"/>
      <c r="BP43" s="9"/>
      <c r="BQ43" s="9"/>
      <c r="BR43" s="9"/>
      <c r="BT43" s="14"/>
      <c r="BU43" s="14"/>
      <c r="BV43" s="14"/>
      <c r="BW43" s="14"/>
      <c r="BX43" s="14"/>
      <c r="BY43" s="271"/>
      <c r="BZ43" s="14"/>
      <c r="CA43" s="14"/>
      <c r="CB43" s="11"/>
      <c r="CH43" s="38" t="s">
        <v>13</v>
      </c>
      <c r="CI43" s="29" t="s">
        <v>38</v>
      </c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7"/>
      <c r="DO43" s="14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</row>
    <row r="44" spans="2:149" ht="24" customHeight="1" x14ac:dyDescent="0.25">
      <c r="B44" s="77"/>
      <c r="C44" s="11"/>
      <c r="D44" s="11"/>
      <c r="E44" s="11"/>
      <c r="F44" s="11"/>
      <c r="G44" s="11"/>
      <c r="H44" s="11"/>
      <c r="I44" s="11"/>
      <c r="J44" s="24"/>
      <c r="K44" s="367" t="s">
        <v>246</v>
      </c>
      <c r="L44" s="368"/>
      <c r="M44" s="368"/>
      <c r="N44" s="83"/>
      <c r="O44" s="109"/>
      <c r="P44" s="85" t="s">
        <v>161</v>
      </c>
      <c r="Q44" s="279" t="s">
        <v>161</v>
      </c>
      <c r="R44" s="396" t="s">
        <v>161</v>
      </c>
      <c r="S44" s="14"/>
      <c r="T44" s="66"/>
      <c r="U44" s="126"/>
      <c r="V44" s="126"/>
      <c r="W44" s="126"/>
      <c r="X44" s="126"/>
      <c r="Y44" s="126"/>
      <c r="Z44" s="126"/>
      <c r="AA44" s="126"/>
      <c r="AB44" s="126"/>
      <c r="AC44" s="126"/>
      <c r="AD44" s="140" t="s">
        <v>28</v>
      </c>
      <c r="AE44" s="140">
        <v>2</v>
      </c>
      <c r="AF44" s="104" t="str">
        <f>I37</f>
        <v>1)</v>
      </c>
      <c r="AG44" s="104" t="str">
        <f>IF(AF44="X",H35," ")</f>
        <v xml:space="preserve"> </v>
      </c>
      <c r="AH44" s="39" t="str">
        <f>IF(AF44="X",H36," ")</f>
        <v xml:space="preserve"> </v>
      </c>
      <c r="AI44" s="104">
        <f>IF(AF44="X",H23,0)</f>
        <v>0</v>
      </c>
      <c r="AJ44" s="104">
        <f>IF(AF44="X",H24,0)</f>
        <v>0</v>
      </c>
      <c r="AK44" s="5">
        <f t="shared" ref="AK44:AK46" si="21">AJ44-AI44</f>
        <v>0</v>
      </c>
      <c r="AL44" s="5" t="str">
        <f>IF(AF44="1)"," ",IF(AH44="Rå",1,IF(AH44="Hjort",2,IF(AH44="Räv",3,IF(AH44="Hare",4,IF(AH44="Kanin",5,0))))))</f>
        <v xml:space="preserve"> </v>
      </c>
      <c r="AM44" s="38"/>
      <c r="AN44" s="19"/>
      <c r="AO44" s="19">
        <v>1</v>
      </c>
      <c r="AP44" s="19">
        <v>42</v>
      </c>
      <c r="AQ44" s="19"/>
      <c r="AR44" s="19"/>
      <c r="AS44" s="19" t="s">
        <v>28</v>
      </c>
      <c r="AT44" s="222">
        <v>2</v>
      </c>
      <c r="AU44" s="5" t="str">
        <f>H37</f>
        <v xml:space="preserve"> </v>
      </c>
      <c r="AV44" s="110" t="str">
        <f>H36</f>
        <v xml:space="preserve"> </v>
      </c>
      <c r="AW44" s="39">
        <f>H35</f>
        <v>0</v>
      </c>
      <c r="AY44" s="126"/>
      <c r="BA44" s="9"/>
      <c r="BP44" s="9"/>
      <c r="BQ44" s="9"/>
      <c r="BR44" s="9"/>
      <c r="BT44" s="7"/>
      <c r="BU44" s="7"/>
      <c r="BV44" s="7"/>
      <c r="BW44" s="7"/>
      <c r="BX44" s="7"/>
      <c r="BY44" s="7"/>
      <c r="BZ44" s="7"/>
      <c r="CA44" s="7"/>
      <c r="CB44" s="11"/>
      <c r="CH44" s="28" t="s">
        <v>1</v>
      </c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7"/>
      <c r="DO44" s="7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</row>
    <row r="45" spans="2:149" ht="24" customHeight="1" x14ac:dyDescent="0.25">
      <c r="B45" s="77"/>
      <c r="C45" s="11"/>
      <c r="D45" s="11"/>
      <c r="E45" s="11"/>
      <c r="F45" s="11"/>
      <c r="G45" s="11"/>
      <c r="H45" s="11"/>
      <c r="I45" s="11"/>
      <c r="J45" s="24"/>
      <c r="K45" s="367" t="s">
        <v>247</v>
      </c>
      <c r="L45" s="368"/>
      <c r="M45" s="368"/>
      <c r="N45" s="83"/>
      <c r="O45" s="109"/>
      <c r="P45" s="85" t="s">
        <v>161</v>
      </c>
      <c r="Q45" s="279" t="s">
        <v>161</v>
      </c>
      <c r="R45" s="396" t="s">
        <v>161</v>
      </c>
      <c r="S45" s="14"/>
      <c r="T45" s="134"/>
      <c r="U45" s="126"/>
      <c r="V45" s="126"/>
      <c r="W45" s="126"/>
      <c r="X45" s="126"/>
      <c r="Y45" s="126"/>
      <c r="Z45" s="126"/>
      <c r="AA45" s="126"/>
      <c r="AB45" s="126"/>
      <c r="AC45" s="126"/>
      <c r="AD45" s="140" t="s">
        <v>28</v>
      </c>
      <c r="AE45" s="140">
        <v>3</v>
      </c>
      <c r="AF45" s="104" t="str">
        <f>M37</f>
        <v>1)</v>
      </c>
      <c r="AG45" s="104" t="str">
        <f>IF(AF45="X",L35," ")</f>
        <v xml:space="preserve"> </v>
      </c>
      <c r="AH45" s="39" t="str">
        <f>IF(AF45="X",L36," ")</f>
        <v xml:space="preserve"> </v>
      </c>
      <c r="AI45" s="104">
        <f>IF(AF45="X",L23,0)</f>
        <v>0</v>
      </c>
      <c r="AJ45" s="104">
        <f>IF(AF45="X",L24,0)</f>
        <v>0</v>
      </c>
      <c r="AK45" s="5">
        <f t="shared" si="21"/>
        <v>0</v>
      </c>
      <c r="AL45" s="5" t="str">
        <f>IF(AF45="1)"," ",IF(AH45="Rå",1,IF(AH45="Hjort",2,IF(AH45="Räv",3,IF(AH45="Hare",4,IF(AH45="Kanin",5,0))))))</f>
        <v xml:space="preserve"> </v>
      </c>
      <c r="AM45" s="38"/>
      <c r="AN45" s="19"/>
      <c r="AO45" s="19">
        <v>2</v>
      </c>
      <c r="AP45" s="19">
        <v>36</v>
      </c>
      <c r="AQ45" s="19"/>
      <c r="AR45" s="19"/>
      <c r="AS45" s="19" t="s">
        <v>28</v>
      </c>
      <c r="AT45" s="222">
        <v>3</v>
      </c>
      <c r="AU45" s="5" t="str">
        <f>L37</f>
        <v xml:space="preserve"> </v>
      </c>
      <c r="AV45" s="110" t="str">
        <f>L36</f>
        <v xml:space="preserve"> </v>
      </c>
      <c r="AW45" s="39">
        <f>L35</f>
        <v>0</v>
      </c>
      <c r="AY45" s="126"/>
      <c r="BA45" s="9"/>
      <c r="BP45" s="9"/>
      <c r="BQ45" s="9"/>
      <c r="BR45" s="9"/>
      <c r="BT45" s="105"/>
      <c r="BU45" s="105"/>
      <c r="BV45" s="105"/>
      <c r="BW45" s="105"/>
      <c r="BX45" s="105"/>
      <c r="BY45" s="105"/>
      <c r="BZ45" s="105"/>
      <c r="CA45" s="7"/>
      <c r="CB45" s="11"/>
      <c r="CH45" s="19">
        <v>1</v>
      </c>
      <c r="CI45" s="38" t="s">
        <v>61</v>
      </c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</row>
    <row r="46" spans="2:149" ht="24" customHeight="1" thickBot="1" x14ac:dyDescent="0.3">
      <c r="B46" s="77"/>
      <c r="C46" s="11"/>
      <c r="D46" s="11"/>
      <c r="E46" s="11"/>
      <c r="F46" s="11"/>
      <c r="G46" s="11"/>
      <c r="H46" s="11"/>
      <c r="I46" s="11"/>
      <c r="J46" s="24"/>
      <c r="K46" s="367" t="s">
        <v>248</v>
      </c>
      <c r="L46" s="368"/>
      <c r="M46" s="368"/>
      <c r="N46" s="83"/>
      <c r="O46" s="109"/>
      <c r="P46" s="85" t="s">
        <v>161</v>
      </c>
      <c r="Q46" s="279" t="s">
        <v>161</v>
      </c>
      <c r="R46" s="396" t="s">
        <v>161</v>
      </c>
      <c r="S46" s="14"/>
      <c r="T46" s="66"/>
      <c r="U46" s="126"/>
      <c r="V46" s="126"/>
      <c r="W46" s="126"/>
      <c r="X46" s="126"/>
      <c r="Y46" s="126"/>
      <c r="Z46" s="126"/>
      <c r="AA46" s="126"/>
      <c r="AB46" s="126"/>
      <c r="AC46" s="126"/>
      <c r="AD46" s="140" t="s">
        <v>28</v>
      </c>
      <c r="AE46" s="140">
        <v>4</v>
      </c>
      <c r="AF46" s="201" t="str">
        <f>Q37</f>
        <v>1)</v>
      </c>
      <c r="AG46" s="104" t="str">
        <f>IF(AF46="X",P35," ")</f>
        <v xml:space="preserve"> </v>
      </c>
      <c r="AH46" s="39" t="str">
        <f>IF(AF46="X",P36," ")</f>
        <v xml:space="preserve"> </v>
      </c>
      <c r="AI46" s="201">
        <f>IF(AF46="X",P23,0)</f>
        <v>0</v>
      </c>
      <c r="AJ46" s="201">
        <f>IF(AF46="X",P24,0)</f>
        <v>0</v>
      </c>
      <c r="AK46" s="5">
        <f t="shared" si="21"/>
        <v>0</v>
      </c>
      <c r="AL46" s="46" t="str">
        <f>IF(AF46="1)"," ",IF(AH46="Rå",1,IF(AH46="Hjort",2,IF(AH46="Räv",3,IF(AH46="Hare",4,IF(AH46="Kanin",5,0))))))</f>
        <v xml:space="preserve"> </v>
      </c>
      <c r="AM46" s="38"/>
      <c r="AN46" s="19"/>
      <c r="AO46" s="19">
        <v>3</v>
      </c>
      <c r="AP46" s="19">
        <v>30</v>
      </c>
      <c r="AQ46" s="19"/>
      <c r="AR46" s="19"/>
      <c r="AS46" s="19" t="s">
        <v>28</v>
      </c>
      <c r="AT46" s="222">
        <v>4</v>
      </c>
      <c r="AU46" s="46" t="str">
        <f>P37</f>
        <v xml:space="preserve"> </v>
      </c>
      <c r="AV46" s="236" t="str">
        <f>P36</f>
        <v xml:space="preserve"> </v>
      </c>
      <c r="AW46" s="43">
        <f>P35</f>
        <v>0</v>
      </c>
      <c r="AY46" s="126"/>
      <c r="BA46" s="9"/>
      <c r="BP46" s="9"/>
      <c r="BQ46" s="9"/>
      <c r="BR46" s="9"/>
      <c r="BT46" s="11"/>
      <c r="BU46" s="11"/>
      <c r="BV46" s="11"/>
      <c r="BW46" s="11"/>
      <c r="BX46" s="11"/>
      <c r="BY46" s="11"/>
      <c r="BZ46" s="11"/>
      <c r="CA46" s="11"/>
      <c r="CB46" s="11"/>
      <c r="CH46" s="19">
        <v>2</v>
      </c>
      <c r="CI46" s="38" t="s">
        <v>60</v>
      </c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1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</row>
    <row r="47" spans="2:149" ht="24" customHeight="1" thickBot="1" x14ac:dyDescent="0.3">
      <c r="B47" s="77"/>
      <c r="C47" s="11"/>
      <c r="D47" s="11"/>
      <c r="E47" s="11"/>
      <c r="F47" s="11"/>
      <c r="G47" s="11"/>
      <c r="H47" s="11"/>
      <c r="I47" s="11"/>
      <c r="J47" s="24"/>
      <c r="K47" s="367" t="s">
        <v>249</v>
      </c>
      <c r="L47" s="368"/>
      <c r="M47" s="368"/>
      <c r="N47" s="83"/>
      <c r="O47" s="109"/>
      <c r="P47" s="85" t="s">
        <v>161</v>
      </c>
      <c r="Q47" s="279" t="s">
        <v>161</v>
      </c>
      <c r="R47" s="396" t="s">
        <v>161</v>
      </c>
      <c r="S47" s="14"/>
      <c r="T47" s="6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84">
        <f>COUNTIF(AF43:AF46,"x")</f>
        <v>0</v>
      </c>
      <c r="AG47" s="84">
        <f>SUM(AG43:AG46)</f>
        <v>0</v>
      </c>
      <c r="AI47" s="84"/>
      <c r="AJ47" s="84"/>
      <c r="AL47" s="181" t="str">
        <f>IF(AF47=0," ",IF(AL43=AL44,1,IF(AL43=AL45,1,IF(AL43=AL46,1,0))))</f>
        <v xml:space="preserve"> </v>
      </c>
      <c r="AM47" s="38"/>
      <c r="AN47" s="19"/>
      <c r="AO47" s="19"/>
      <c r="AP47" s="19"/>
      <c r="AQ47" s="19"/>
      <c r="AR47" s="19"/>
      <c r="AT47" s="19" t="s">
        <v>311</v>
      </c>
      <c r="AU47" s="223" t="e">
        <f>IF($A$54=" "," ",LOOKUP($A$54,$AT$43:$AT$46,AU43:AU46))</f>
        <v>#N/A</v>
      </c>
      <c r="AV47" s="223" t="e">
        <f>IF($A$54=" "," ",LOOKUP($A$54,$AT$43:$AT$46,AV43:AV46))</f>
        <v>#N/A</v>
      </c>
      <c r="AW47" s="181" t="e">
        <f>IF($A$54=" "," ",LOOKUP($A$54,$AT$43:$AT$46,AW43:AW46))</f>
        <v>#N/A</v>
      </c>
      <c r="AY47" s="126"/>
      <c r="BA47" s="9"/>
      <c r="BP47" s="9"/>
      <c r="BQ47" s="9"/>
      <c r="BR47" s="9"/>
      <c r="BT47" s="11"/>
      <c r="BU47" s="11"/>
      <c r="BV47" s="11"/>
      <c r="BW47" s="11"/>
      <c r="BX47" s="11"/>
      <c r="BY47" s="11"/>
      <c r="BZ47" s="11"/>
      <c r="CA47" s="11"/>
      <c r="CB47" s="11"/>
      <c r="CH47" s="19">
        <v>3</v>
      </c>
      <c r="CI47" s="61" t="s">
        <v>161</v>
      </c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1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</row>
    <row r="48" spans="2:149" ht="24" customHeight="1" x14ac:dyDescent="0.25">
      <c r="B48" s="77"/>
      <c r="C48" s="11"/>
      <c r="D48" s="11"/>
      <c r="E48" s="11"/>
      <c r="F48" s="11"/>
      <c r="G48" s="11"/>
      <c r="H48" s="11"/>
      <c r="I48" s="11"/>
      <c r="J48" s="24"/>
      <c r="K48" s="367" t="s">
        <v>250</v>
      </c>
      <c r="L48" s="368"/>
      <c r="M48" s="368"/>
      <c r="N48" s="83"/>
      <c r="O48" s="109"/>
      <c r="P48" s="85" t="s">
        <v>161</v>
      </c>
      <c r="Q48" s="279" t="s">
        <v>161</v>
      </c>
      <c r="R48" s="396" t="s">
        <v>161</v>
      </c>
      <c r="S48" s="14"/>
      <c r="T48" s="6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J48" s="282">
        <f>AJ47-AI47</f>
        <v>0</v>
      </c>
      <c r="AM48" s="38"/>
      <c r="AN48" s="19"/>
      <c r="AO48" s="19"/>
      <c r="AP48" s="19"/>
      <c r="AQ48" s="19"/>
      <c r="AR48" s="19"/>
      <c r="AS48" s="19"/>
      <c r="AT48" s="19"/>
      <c r="AU48" s="19"/>
      <c r="AV48" s="19"/>
      <c r="AY48" s="126"/>
      <c r="BA48" s="9"/>
      <c r="BB48" s="9"/>
      <c r="BC48" s="9"/>
      <c r="BD48" s="9"/>
      <c r="BE48" s="9"/>
      <c r="BF48" s="9"/>
      <c r="BG48" s="9"/>
      <c r="BH48" s="9"/>
      <c r="BI48" s="40"/>
      <c r="BJ48" s="40"/>
      <c r="BK48" s="9"/>
      <c r="BL48" s="9"/>
      <c r="BM48" s="9"/>
      <c r="BN48" s="9"/>
      <c r="BO48" s="9"/>
      <c r="BP48" s="9"/>
      <c r="BQ48" s="9"/>
      <c r="BR48" s="9"/>
      <c r="CH48" s="19">
        <v>4</v>
      </c>
      <c r="CI48" s="38" t="s">
        <v>59</v>
      </c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</row>
    <row r="49" spans="1:160" ht="24" customHeight="1" thickBot="1" x14ac:dyDescent="0.3">
      <c r="B49" s="77"/>
      <c r="C49" s="11"/>
      <c r="D49" s="11"/>
      <c r="E49" s="11"/>
      <c r="F49" s="11"/>
      <c r="G49" s="11"/>
      <c r="H49" s="11"/>
      <c r="I49" s="11"/>
      <c r="J49" s="24"/>
      <c r="K49" s="367" t="s">
        <v>251</v>
      </c>
      <c r="L49" s="368"/>
      <c r="M49" s="368"/>
      <c r="N49" s="83"/>
      <c r="O49" s="109"/>
      <c r="P49" s="85" t="s">
        <v>161</v>
      </c>
      <c r="Q49" s="279" t="s">
        <v>161</v>
      </c>
      <c r="R49" s="396" t="s">
        <v>161</v>
      </c>
      <c r="S49" s="14"/>
      <c r="T49" s="66"/>
      <c r="U49" s="126"/>
      <c r="V49" s="126"/>
      <c r="W49" s="126"/>
      <c r="X49" s="126"/>
      <c r="Y49" s="126"/>
      <c r="Z49" s="126"/>
      <c r="AA49" s="126"/>
      <c r="AB49" s="126"/>
      <c r="AC49" s="126"/>
      <c r="AG49" s="126"/>
      <c r="AH49" s="126"/>
      <c r="AI49" s="5">
        <f>HOUR(AJ48)</f>
        <v>0</v>
      </c>
      <c r="AJ49" s="46">
        <f>MINUTE(AJ48)</f>
        <v>0</v>
      </c>
      <c r="AM49" s="38"/>
      <c r="AN49" s="38"/>
      <c r="AO49" s="38"/>
      <c r="AY49" s="126"/>
      <c r="CH49" s="19">
        <v>5</v>
      </c>
      <c r="CI49" s="38" t="s">
        <v>58</v>
      </c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V49" s="53" t="s">
        <v>188</v>
      </c>
    </row>
    <row r="50" spans="1:160" ht="24" customHeight="1" thickBot="1" x14ac:dyDescent="0.3">
      <c r="B50" s="77"/>
      <c r="C50" s="11"/>
      <c r="D50" s="11"/>
      <c r="E50" s="11"/>
      <c r="F50" s="11"/>
      <c r="G50" s="11"/>
      <c r="H50" s="11"/>
      <c r="I50" s="11"/>
      <c r="J50" s="24"/>
      <c r="K50" s="367" t="s">
        <v>252</v>
      </c>
      <c r="L50" s="368"/>
      <c r="M50" s="368"/>
      <c r="N50" s="83"/>
      <c r="O50" s="109"/>
      <c r="P50" s="85" t="s">
        <v>161</v>
      </c>
      <c r="Q50" s="279" t="s">
        <v>161</v>
      </c>
      <c r="R50" s="396" t="s">
        <v>161</v>
      </c>
      <c r="S50" s="14"/>
      <c r="T50" s="66"/>
      <c r="U50" s="126"/>
      <c r="V50" s="126"/>
      <c r="W50" s="126"/>
      <c r="X50" s="126"/>
      <c r="Y50" s="126"/>
      <c r="Z50" s="126"/>
      <c r="AA50" s="126"/>
      <c r="AB50" s="126"/>
      <c r="AC50" s="126"/>
      <c r="AG50" s="126"/>
      <c r="AH50" s="126"/>
      <c r="AI50" s="140" t="s">
        <v>329</v>
      </c>
      <c r="AJ50" s="2">
        <f>AI49*60+AJ49</f>
        <v>0</v>
      </c>
      <c r="AK50" s="98" t="s">
        <v>237</v>
      </c>
      <c r="AM50" s="38"/>
      <c r="AN50" s="95" t="s">
        <v>313</v>
      </c>
      <c r="AO50" s="38"/>
      <c r="AY50" s="126"/>
      <c r="BD50" s="38" t="s">
        <v>161</v>
      </c>
      <c r="CH50" s="19">
        <v>6</v>
      </c>
      <c r="CI50" s="30" t="s">
        <v>62</v>
      </c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V50" s="19" t="s">
        <v>190</v>
      </c>
      <c r="EW50" s="19" t="s">
        <v>189</v>
      </c>
      <c r="EX50" s="19"/>
    </row>
    <row r="51" spans="1:160" ht="24" customHeight="1" thickBot="1" x14ac:dyDescent="0.3">
      <c r="A51" s="237"/>
      <c r="B51" s="77"/>
      <c r="C51" s="11"/>
      <c r="D51" s="11"/>
      <c r="E51" s="11"/>
      <c r="F51" s="11"/>
      <c r="G51" s="11"/>
      <c r="H51" s="11"/>
      <c r="I51" s="11"/>
      <c r="J51" s="24"/>
      <c r="K51" s="411" t="s">
        <v>253</v>
      </c>
      <c r="L51" s="412"/>
      <c r="M51" s="412"/>
      <c r="N51" s="413" t="str">
        <f>IF(N42=0," ",AY32)</f>
        <v xml:space="preserve"> </v>
      </c>
      <c r="O51" s="414"/>
      <c r="P51" s="406" t="s">
        <v>161</v>
      </c>
      <c r="Q51" s="415" t="s">
        <v>161</v>
      </c>
      <c r="R51" s="416" t="s">
        <v>161</v>
      </c>
      <c r="S51" s="14"/>
      <c r="T51" s="66"/>
      <c r="U51" s="126"/>
      <c r="V51" s="126"/>
      <c r="W51" s="126"/>
      <c r="X51" s="126"/>
      <c r="Y51" s="126"/>
      <c r="Z51" s="126"/>
      <c r="AA51" s="126"/>
      <c r="AB51" s="126"/>
      <c r="AC51" s="126"/>
      <c r="AG51" s="126"/>
      <c r="AH51" s="126"/>
      <c r="AI51" s="126"/>
      <c r="AJ51" s="126"/>
      <c r="AM51" s="38"/>
      <c r="AN51" s="38"/>
      <c r="AO51" s="111" t="s">
        <v>156</v>
      </c>
      <c r="AP51" s="111" t="s">
        <v>196</v>
      </c>
      <c r="AQ51" s="111" t="s">
        <v>28</v>
      </c>
      <c r="AR51" s="111" t="s">
        <v>275</v>
      </c>
      <c r="AS51" s="111" t="s">
        <v>184</v>
      </c>
      <c r="AT51" s="111" t="s">
        <v>314</v>
      </c>
      <c r="AU51" s="111" t="s">
        <v>302</v>
      </c>
      <c r="AY51" s="126"/>
      <c r="CH51" s="19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V51" s="54">
        <f t="shared" ref="EV51:EW56" si="22">BG24</f>
        <v>0</v>
      </c>
      <c r="EW51" s="54">
        <f t="shared" si="22"/>
        <v>0</v>
      </c>
      <c r="EX51" s="49">
        <f t="shared" ref="EX51:EX56" si="23">IF(EW51&gt;EV51,1,0)</f>
        <v>0</v>
      </c>
    </row>
    <row r="52" spans="1:160" ht="24" customHeight="1" thickBot="1" x14ac:dyDescent="0.3">
      <c r="A52" s="237"/>
      <c r="B52" s="79"/>
      <c r="C52" s="80"/>
      <c r="D52" s="80"/>
      <c r="E52" s="80"/>
      <c r="F52" s="80"/>
      <c r="G52" s="80"/>
      <c r="H52" s="80"/>
      <c r="I52" s="80"/>
      <c r="J52" s="81"/>
      <c r="K52" s="449" t="s">
        <v>254</v>
      </c>
      <c r="L52" s="450"/>
      <c r="M52" s="450"/>
      <c r="N52" s="451"/>
      <c r="O52" s="410" t="str">
        <f>IF(N42=0," ",AE38)</f>
        <v xml:space="preserve"> </v>
      </c>
      <c r="P52" s="82"/>
      <c r="Q52" s="82"/>
      <c r="R52" s="369"/>
      <c r="S52" s="105"/>
      <c r="T52" s="165"/>
      <c r="U52" s="74"/>
      <c r="V52" s="74"/>
      <c r="W52" s="74"/>
      <c r="X52" s="74"/>
      <c r="Y52" s="74"/>
      <c r="Z52" s="74"/>
      <c r="AA52" s="74"/>
      <c r="AB52" s="74"/>
      <c r="AC52" s="74"/>
      <c r="AG52" s="74"/>
      <c r="AH52" s="74"/>
      <c r="AI52" s="74"/>
      <c r="AJ52" s="74"/>
      <c r="AM52" s="31" t="s">
        <v>28</v>
      </c>
      <c r="AN52" s="230">
        <v>1</v>
      </c>
      <c r="AO52" s="232">
        <f>D23</f>
        <v>0</v>
      </c>
      <c r="AP52" s="232">
        <f>D24</f>
        <v>0</v>
      </c>
      <c r="AQ52" s="232">
        <f>AP52-AO52</f>
        <v>0</v>
      </c>
      <c r="AR52" s="233">
        <f>HOUR(AQ52)</f>
        <v>0</v>
      </c>
      <c r="AS52" s="233">
        <f>MINUTE(AQ52)</f>
        <v>0</v>
      </c>
      <c r="AT52" s="5">
        <f>D35</f>
        <v>0</v>
      </c>
      <c r="AU52" s="5" t="str">
        <f>IF(AS52=0," ",IF(AT52&lt;20,1,0))</f>
        <v xml:space="preserve"> </v>
      </c>
      <c r="AY52" s="74"/>
      <c r="BQ52" s="38" t="s">
        <v>161</v>
      </c>
      <c r="CH52" s="38" t="s">
        <v>14</v>
      </c>
      <c r="CI52" s="29" t="s">
        <v>39</v>
      </c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V52" s="54">
        <f t="shared" si="22"/>
        <v>0</v>
      </c>
      <c r="EW52" s="54">
        <f t="shared" si="22"/>
        <v>0</v>
      </c>
      <c r="EX52" s="49">
        <f t="shared" si="23"/>
        <v>0</v>
      </c>
    </row>
    <row r="53" spans="1:160" ht="12.75" customHeight="1" thickBot="1" x14ac:dyDescent="0.3">
      <c r="A53" s="237"/>
      <c r="B53" s="370" t="s">
        <v>255</v>
      </c>
      <c r="C53" s="21"/>
      <c r="D53" s="21"/>
      <c r="E53" s="21"/>
      <c r="F53" s="21"/>
      <c r="G53" s="21"/>
      <c r="H53" s="21"/>
      <c r="I53" s="21"/>
      <c r="J53" s="21"/>
      <c r="K53" s="371" t="s">
        <v>256</v>
      </c>
      <c r="L53" s="357"/>
      <c r="M53" s="357"/>
      <c r="N53" s="357"/>
      <c r="O53" s="357"/>
      <c r="P53" s="357"/>
      <c r="Q53" s="357"/>
      <c r="R53" s="360"/>
      <c r="S53" s="11"/>
      <c r="T53" s="509"/>
      <c r="U53" s="140"/>
      <c r="V53" s="140"/>
      <c r="W53" s="67"/>
      <c r="X53" s="67"/>
      <c r="Y53" s="67"/>
      <c r="Z53" s="67"/>
      <c r="AA53" s="67"/>
      <c r="AB53" s="67"/>
      <c r="AC53" s="67"/>
      <c r="AD53" s="126"/>
      <c r="AG53" s="159" t="s">
        <v>330</v>
      </c>
      <c r="AH53" s="140" t="s">
        <v>329</v>
      </c>
      <c r="AI53" s="140"/>
      <c r="AJ53" s="140" t="s">
        <v>331</v>
      </c>
      <c r="AK53" s="111" t="s">
        <v>332</v>
      </c>
      <c r="AM53" s="31" t="s">
        <v>28</v>
      </c>
      <c r="AN53" s="230">
        <v>2</v>
      </c>
      <c r="AO53" s="232">
        <f>H23</f>
        <v>0</v>
      </c>
      <c r="AP53" s="232">
        <f>H24</f>
        <v>0</v>
      </c>
      <c r="AQ53" s="232">
        <f t="shared" ref="AQ53:AQ55" si="24">AP53-AO53</f>
        <v>0</v>
      </c>
      <c r="AR53" s="233">
        <f t="shared" ref="AR53:AR55" si="25">HOUR(AQ53)</f>
        <v>0</v>
      </c>
      <c r="AS53" s="233">
        <f t="shared" ref="AS53:AS55" si="26">MINUTE(AQ53)</f>
        <v>0</v>
      </c>
      <c r="AT53" s="5">
        <f>H35</f>
        <v>0</v>
      </c>
      <c r="AU53" s="5" t="str">
        <f t="shared" ref="AU53:AU55" si="27">IF(AS53=0," ",IF(AT53&lt;20,1,0))</f>
        <v xml:space="preserve"> </v>
      </c>
      <c r="AV53" s="38"/>
      <c r="AW53" s="38"/>
      <c r="AX53" s="123"/>
      <c r="AY53" s="67"/>
      <c r="CH53" s="28" t="s">
        <v>1</v>
      </c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V53" s="54">
        <f t="shared" si="22"/>
        <v>0</v>
      </c>
      <c r="EW53" s="54">
        <f t="shared" si="22"/>
        <v>0</v>
      </c>
      <c r="EX53" s="49">
        <f t="shared" si="23"/>
        <v>0</v>
      </c>
    </row>
    <row r="54" spans="1:160" ht="16.5" thickBot="1" x14ac:dyDescent="0.3">
      <c r="A54" s="288"/>
      <c r="B54" s="372" t="s">
        <v>264</v>
      </c>
      <c r="C54" s="397"/>
      <c r="D54" s="11" t="s">
        <v>8</v>
      </c>
      <c r="E54" s="522"/>
      <c r="F54" s="522"/>
      <c r="G54" s="373"/>
      <c r="H54" s="11"/>
      <c r="I54" s="374"/>
      <c r="J54" s="375"/>
      <c r="K54" s="344" t="s">
        <v>23</v>
      </c>
      <c r="L54" s="344" t="s">
        <v>22</v>
      </c>
      <c r="M54" s="376" t="s">
        <v>257</v>
      </c>
      <c r="N54" s="376" t="s">
        <v>21</v>
      </c>
      <c r="O54" s="344" t="s">
        <v>25</v>
      </c>
      <c r="P54" s="344" t="s">
        <v>258</v>
      </c>
      <c r="Q54" s="466"/>
      <c r="R54" s="467"/>
      <c r="S54" s="354"/>
      <c r="T54" s="509"/>
      <c r="U54" s="153"/>
      <c r="V54" s="153"/>
      <c r="W54" s="75"/>
      <c r="X54" s="75"/>
      <c r="Y54" s="75"/>
      <c r="Z54" s="75"/>
      <c r="AA54" s="75"/>
      <c r="AB54" s="75"/>
      <c r="AC54" s="75"/>
      <c r="AE54" s="283" t="s">
        <v>333</v>
      </c>
      <c r="AF54" s="104" t="s">
        <v>332</v>
      </c>
      <c r="AG54" s="284">
        <v>120</v>
      </c>
      <c r="AH54" s="285">
        <f>AJ50</f>
        <v>0</v>
      </c>
      <c r="AI54" s="285" t="str">
        <f>IF(AH54&gt;AG54,0,AF54)</f>
        <v>Klart</v>
      </c>
      <c r="AJ54" s="286" t="str">
        <f>AL47</f>
        <v xml:space="preserve"> </v>
      </c>
      <c r="AK54" s="181">
        <f>IF(AJ54=1,AI54,2)</f>
        <v>2</v>
      </c>
      <c r="AM54" s="31" t="s">
        <v>28</v>
      </c>
      <c r="AN54" s="230">
        <v>3</v>
      </c>
      <c r="AO54" s="232">
        <f>L23</f>
        <v>0</v>
      </c>
      <c r="AP54" s="232">
        <f>L24</f>
        <v>0</v>
      </c>
      <c r="AQ54" s="232">
        <f t="shared" si="24"/>
        <v>0</v>
      </c>
      <c r="AR54" s="233">
        <f t="shared" si="25"/>
        <v>0</v>
      </c>
      <c r="AS54" s="233">
        <f t="shared" si="26"/>
        <v>0</v>
      </c>
      <c r="AT54" s="5">
        <f>L35</f>
        <v>0</v>
      </c>
      <c r="AU54" s="5" t="str">
        <f t="shared" si="27"/>
        <v xml:space="preserve"> </v>
      </c>
      <c r="AV54" s="38"/>
      <c r="AW54" s="38"/>
      <c r="AX54" s="123"/>
      <c r="AY54" s="75"/>
      <c r="CH54" s="19">
        <v>1</v>
      </c>
      <c r="CI54" s="38" t="s">
        <v>67</v>
      </c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V54" s="54">
        <f t="shared" si="22"/>
        <v>0</v>
      </c>
      <c r="EW54" s="54">
        <f t="shared" si="22"/>
        <v>0</v>
      </c>
      <c r="EX54" s="49">
        <f t="shared" si="23"/>
        <v>0</v>
      </c>
    </row>
    <row r="55" spans="1:160" ht="19.5" customHeight="1" thickBot="1" x14ac:dyDescent="0.3">
      <c r="B55" s="377" t="s">
        <v>259</v>
      </c>
      <c r="C55" s="80"/>
      <c r="D55" s="80"/>
      <c r="E55" s="80"/>
      <c r="F55" s="80"/>
      <c r="G55" s="80"/>
      <c r="H55" s="80"/>
      <c r="I55" s="80"/>
      <c r="J55" s="81"/>
      <c r="K55" s="399" t="s">
        <v>161</v>
      </c>
      <c r="L55" s="399" t="s">
        <v>161</v>
      </c>
      <c r="M55" s="399" t="s">
        <v>161</v>
      </c>
      <c r="N55" s="399"/>
      <c r="O55" s="399"/>
      <c r="P55" s="399"/>
      <c r="Q55" s="464"/>
      <c r="R55" s="465"/>
      <c r="S55" s="11"/>
      <c r="T55" s="95"/>
      <c r="AD55" s="67"/>
      <c r="AE55" s="283" t="s">
        <v>334</v>
      </c>
      <c r="AF55" s="104" t="s">
        <v>332</v>
      </c>
      <c r="AG55" s="5">
        <v>120</v>
      </c>
      <c r="AH55" s="5">
        <f>AJ50</f>
        <v>0</v>
      </c>
      <c r="AI55" s="285" t="str">
        <f>IF(AH55&gt;AG55,0,AF55)</f>
        <v>Klart</v>
      </c>
      <c r="AJ55" s="287"/>
      <c r="AK55" s="181">
        <f>IF(AI55="Klart",1,2)</f>
        <v>1</v>
      </c>
      <c r="AM55" s="31" t="s">
        <v>28</v>
      </c>
      <c r="AN55" s="230">
        <v>4</v>
      </c>
      <c r="AO55" s="232">
        <f>P23</f>
        <v>0</v>
      </c>
      <c r="AP55" s="232">
        <f>P24</f>
        <v>0</v>
      </c>
      <c r="AQ55" s="232">
        <f t="shared" si="24"/>
        <v>0</v>
      </c>
      <c r="AR55" s="233">
        <f t="shared" si="25"/>
        <v>0</v>
      </c>
      <c r="AS55" s="233">
        <f t="shared" si="26"/>
        <v>0</v>
      </c>
      <c r="AT55" s="5">
        <f>P35</f>
        <v>0</v>
      </c>
      <c r="AU55" s="5" t="str">
        <f t="shared" si="27"/>
        <v xml:space="preserve"> </v>
      </c>
      <c r="AV55" s="38"/>
      <c r="AW55" s="38"/>
      <c r="AX55" s="123"/>
      <c r="AY55" s="67"/>
      <c r="CH55" s="19">
        <v>2</v>
      </c>
      <c r="CI55" s="38" t="s">
        <v>66</v>
      </c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V55" s="54">
        <f t="shared" si="22"/>
        <v>0</v>
      </c>
      <c r="EW55" s="54">
        <f t="shared" si="22"/>
        <v>0</v>
      </c>
      <c r="EX55" s="49">
        <f t="shared" si="23"/>
        <v>0</v>
      </c>
    </row>
    <row r="56" spans="1:160" ht="15.75" customHeight="1" thickBot="1" x14ac:dyDescent="0.3">
      <c r="B56" s="332"/>
      <c r="C56" s="472" t="s">
        <v>161</v>
      </c>
      <c r="D56" s="472"/>
      <c r="E56" s="472"/>
      <c r="F56" s="472"/>
      <c r="G56" s="472"/>
      <c r="H56" s="472"/>
      <c r="I56" s="472"/>
      <c r="J56" s="473"/>
      <c r="K56" s="344" t="s">
        <v>1</v>
      </c>
      <c r="L56" s="344" t="s">
        <v>1</v>
      </c>
      <c r="M56" s="344" t="s">
        <v>1</v>
      </c>
      <c r="N56" s="344" t="s">
        <v>1</v>
      </c>
      <c r="O56" s="378" t="s">
        <v>1</v>
      </c>
      <c r="P56" s="378" t="s">
        <v>1</v>
      </c>
      <c r="Q56" s="462" t="s">
        <v>161</v>
      </c>
      <c r="R56" s="463"/>
      <c r="S56" s="379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J56" s="128"/>
      <c r="AK56" s="38"/>
      <c r="AL56" s="38"/>
      <c r="AM56" s="38"/>
      <c r="AN56" s="38"/>
      <c r="AO56" s="38"/>
      <c r="AR56" s="19"/>
      <c r="AS56" s="19"/>
      <c r="AT56" s="38"/>
      <c r="AU56" s="32">
        <f>SUM(AU52:AU55)</f>
        <v>0</v>
      </c>
      <c r="AV56" s="38"/>
      <c r="AW56" s="38"/>
      <c r="AX56" s="123"/>
      <c r="AY56" s="128"/>
      <c r="CH56" s="19">
        <v>3</v>
      </c>
      <c r="CI56" s="61" t="s">
        <v>161</v>
      </c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V56" s="54">
        <f t="shared" si="22"/>
        <v>0</v>
      </c>
      <c r="EW56" s="54">
        <f t="shared" si="22"/>
        <v>0</v>
      </c>
      <c r="EX56" s="49">
        <f t="shared" si="23"/>
        <v>0</v>
      </c>
    </row>
    <row r="57" spans="1:160" ht="15" customHeight="1" thickBot="1" x14ac:dyDescent="0.3">
      <c r="A57" s="97" t="s">
        <v>312</v>
      </c>
      <c r="B57" s="380" t="s">
        <v>154</v>
      </c>
      <c r="C57" s="474"/>
      <c r="D57" s="474"/>
      <c r="E57" s="474"/>
      <c r="F57" s="474"/>
      <c r="G57" s="474"/>
      <c r="H57" s="474"/>
      <c r="I57" s="474"/>
      <c r="J57" s="475"/>
      <c r="K57" s="10"/>
      <c r="L57" s="11"/>
      <c r="M57" s="11"/>
      <c r="N57" s="11"/>
      <c r="O57" s="381" t="s">
        <v>0</v>
      </c>
      <c r="P57" s="398" t="str">
        <f>O52</f>
        <v xml:space="preserve"> </v>
      </c>
      <c r="Q57" s="460"/>
      <c r="R57" s="461"/>
      <c r="S57" s="382"/>
      <c r="T57" s="129"/>
      <c r="U57" s="66"/>
      <c r="V57" s="227"/>
      <c r="W57" s="227"/>
      <c r="X57" s="227"/>
      <c r="Y57" s="129"/>
      <c r="Z57" s="129"/>
      <c r="AA57" s="129"/>
      <c r="AB57" s="129"/>
      <c r="AC57" s="129"/>
      <c r="AD57" s="129"/>
      <c r="AJ57" s="129"/>
      <c r="AK57" s="38"/>
      <c r="AL57" s="38"/>
      <c r="AM57" s="38"/>
      <c r="AN57" s="38"/>
      <c r="AO57" s="38"/>
      <c r="AR57" s="38"/>
      <c r="AS57" s="38"/>
      <c r="AT57" s="38"/>
      <c r="AU57" s="98" t="s">
        <v>315</v>
      </c>
      <c r="AV57" s="38"/>
      <c r="AW57" s="38"/>
      <c r="AX57" s="123"/>
      <c r="AY57" s="129"/>
      <c r="CH57" s="19">
        <v>4</v>
      </c>
      <c r="CI57" s="30" t="s">
        <v>65</v>
      </c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X57" s="49">
        <f>SUM(EX51:EX56)</f>
        <v>0</v>
      </c>
    </row>
    <row r="58" spans="1:160" ht="18.75" customHeight="1" thickBot="1" x14ac:dyDescent="0.3">
      <c r="B58" s="383" t="s">
        <v>260</v>
      </c>
      <c r="C58" s="80"/>
      <c r="D58" s="80"/>
      <c r="E58" s="506"/>
      <c r="F58" s="470"/>
      <c r="G58" s="470"/>
      <c r="H58" s="470"/>
      <c r="I58" s="470"/>
      <c r="J58" s="507"/>
      <c r="K58" s="10"/>
      <c r="L58" s="11"/>
      <c r="M58" s="11"/>
      <c r="N58" s="11"/>
      <c r="O58" s="11"/>
      <c r="P58" s="11"/>
      <c r="Q58" s="11"/>
      <c r="R58" s="329"/>
      <c r="S58" s="11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J58" s="67"/>
      <c r="AK58" s="38"/>
      <c r="AL58" s="38"/>
      <c r="AM58" s="38"/>
      <c r="AN58" s="38"/>
      <c r="AO58" s="38"/>
      <c r="AR58" s="38"/>
      <c r="AS58" s="38"/>
      <c r="AT58" s="38"/>
      <c r="AU58" s="32" t="e">
        <f>LOOKUP(A54,AN52:AN55,AU52:AU55)</f>
        <v>#N/A</v>
      </c>
      <c r="AV58" s="38"/>
      <c r="AW58" s="38"/>
      <c r="AX58" s="123"/>
      <c r="AY58" s="67"/>
      <c r="CH58" s="19">
        <v>5</v>
      </c>
      <c r="CI58" s="61" t="s">
        <v>161</v>
      </c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</row>
    <row r="59" spans="1:160" ht="12.75" customHeight="1" x14ac:dyDescent="0.25">
      <c r="B59" s="384"/>
      <c r="C59" s="11"/>
      <c r="D59" s="524"/>
      <c r="E59" s="524"/>
      <c r="F59" s="524"/>
      <c r="G59" s="524"/>
      <c r="H59" s="524"/>
      <c r="I59" s="524"/>
      <c r="J59" s="525"/>
      <c r="K59" s="385" t="s">
        <v>261</v>
      </c>
      <c r="L59" s="386" t="s">
        <v>161</v>
      </c>
      <c r="M59" s="328" t="s">
        <v>151</v>
      </c>
      <c r="O59" s="11"/>
      <c r="P59" s="11"/>
      <c r="Q59" s="11"/>
      <c r="R59" s="329"/>
      <c r="S59" s="11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J59" s="67"/>
      <c r="AK59" s="38"/>
      <c r="AL59" s="237" t="s">
        <v>45</v>
      </c>
      <c r="AM59" s="38"/>
      <c r="AN59" s="38"/>
      <c r="AO59" s="38"/>
      <c r="AR59" s="11"/>
      <c r="AT59" s="38"/>
      <c r="AU59" s="38"/>
      <c r="AV59" s="38"/>
      <c r="AW59" s="38"/>
      <c r="AX59" s="124"/>
      <c r="AY59" s="67"/>
      <c r="CH59" s="19">
        <v>6</v>
      </c>
      <c r="CI59" s="30" t="s">
        <v>64</v>
      </c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</row>
    <row r="60" spans="1:160" ht="24.75" customHeight="1" thickBot="1" x14ac:dyDescent="0.55000000000000004">
      <c r="B60" s="387" t="s">
        <v>262</v>
      </c>
      <c r="C60" s="80"/>
      <c r="D60" s="526"/>
      <c r="E60" s="526"/>
      <c r="F60" s="526"/>
      <c r="G60" s="526"/>
      <c r="H60" s="526"/>
      <c r="I60" s="526"/>
      <c r="J60" s="527"/>
      <c r="K60" s="452" t="s">
        <v>161</v>
      </c>
      <c r="L60" s="453"/>
      <c r="M60" s="454" t="s">
        <v>161</v>
      </c>
      <c r="N60" s="454"/>
      <c r="O60" s="454"/>
      <c r="P60" s="454"/>
      <c r="Q60" s="454"/>
      <c r="R60" s="455"/>
      <c r="S60" s="388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J60" s="130"/>
      <c r="AK60" s="38"/>
      <c r="AM60" s="111" t="s">
        <v>6</v>
      </c>
      <c r="AN60" s="111" t="s">
        <v>6</v>
      </c>
      <c r="AO60" s="240" t="s">
        <v>45</v>
      </c>
      <c r="AP60" s="111" t="s">
        <v>26</v>
      </c>
      <c r="AQ60" s="111" t="s">
        <v>323</v>
      </c>
      <c r="AR60" s="240" t="s">
        <v>45</v>
      </c>
      <c r="AS60" s="111" t="s">
        <v>317</v>
      </c>
      <c r="AT60" s="111" t="s">
        <v>318</v>
      </c>
      <c r="AU60" s="111" t="str">
        <f>AO60</f>
        <v>D-cert</v>
      </c>
      <c r="AV60" s="111" t="s">
        <v>320</v>
      </c>
      <c r="AX60" s="111" t="s">
        <v>149</v>
      </c>
      <c r="AY60" s="111" t="s">
        <v>322</v>
      </c>
      <c r="CH60" s="19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V60" s="6" t="s">
        <v>202</v>
      </c>
    </row>
    <row r="61" spans="1:160" ht="21" customHeight="1" thickBot="1" x14ac:dyDescent="0.3">
      <c r="A61" s="105"/>
      <c r="B61" s="251"/>
      <c r="C61" s="105"/>
      <c r="D61" s="105"/>
      <c r="E61" s="105"/>
      <c r="F61" s="105"/>
      <c r="G61" s="105"/>
      <c r="H61" s="251"/>
      <c r="I61" s="105"/>
      <c r="J61" s="105"/>
      <c r="K61" s="105"/>
      <c r="L61" s="251"/>
      <c r="M61" s="105"/>
      <c r="N61" s="105"/>
      <c r="O61" s="105"/>
      <c r="P61" s="105"/>
      <c r="Q61" s="105"/>
      <c r="R61" s="105"/>
      <c r="S61" s="105"/>
      <c r="T61" s="105"/>
      <c r="U61" s="105"/>
      <c r="AK61" s="38"/>
      <c r="AL61" s="239" t="s">
        <v>45</v>
      </c>
      <c r="AM61" s="112">
        <f>AN10</f>
        <v>52</v>
      </c>
      <c r="AN61" s="112" t="str">
        <f>O52</f>
        <v xml:space="preserve"> </v>
      </c>
      <c r="AO61" s="205" t="str">
        <f>IF(AM61&gt;AN61,0,AL61)</f>
        <v>D-cert</v>
      </c>
      <c r="AP61" s="112" t="e">
        <f>AW47</f>
        <v>#N/A</v>
      </c>
      <c r="AQ61" s="112">
        <f ca="1">AP9</f>
        <v>0</v>
      </c>
      <c r="AR61" s="112" t="e">
        <f>IF(AP61=" "," ",IF(AP61&lt;AQ61,0,AO61))</f>
        <v>#N/A</v>
      </c>
      <c r="AS61" s="205">
        <f>AN69</f>
        <v>0</v>
      </c>
      <c r="AT61" s="205">
        <f>AO69</f>
        <v>0</v>
      </c>
      <c r="AU61" s="205" t="e">
        <f>IF(AR61=" "," ",IF(AS61&gt;0.5,AO61,IF(AND(AS61&gt;0.5,AT61&gt;=0.5),AR61,0)))</f>
        <v>#N/A</v>
      </c>
      <c r="AV61" s="205"/>
      <c r="AW61" s="205"/>
      <c r="AX61" s="88"/>
      <c r="AY61" s="278" t="e">
        <f>AU61</f>
        <v>#N/A</v>
      </c>
      <c r="CH61" s="38" t="s">
        <v>15</v>
      </c>
      <c r="CI61" s="29" t="s">
        <v>40</v>
      </c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U61" s="51" t="s">
        <v>28</v>
      </c>
      <c r="EV61" s="51" t="s">
        <v>2</v>
      </c>
      <c r="EW61" s="51" t="s">
        <v>191</v>
      </c>
      <c r="EX61" s="19" t="s">
        <v>192</v>
      </c>
      <c r="EY61" s="19" t="s">
        <v>28</v>
      </c>
      <c r="EZ61" s="51" t="s">
        <v>193</v>
      </c>
      <c r="FA61" s="51" t="s">
        <v>194</v>
      </c>
      <c r="FB61" s="12" t="s">
        <v>195</v>
      </c>
      <c r="FC61" s="48" t="s">
        <v>156</v>
      </c>
      <c r="FD61" s="56" t="s">
        <v>196</v>
      </c>
    </row>
    <row r="62" spans="1:160" x14ac:dyDescent="0.25">
      <c r="A62" s="105"/>
      <c r="B62" s="251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AK62" s="38"/>
      <c r="AL62" s="239"/>
      <c r="AM62" s="38"/>
      <c r="AN62" s="38"/>
      <c r="AO62" s="105"/>
      <c r="AP62" s="105"/>
      <c r="AQ62" s="105"/>
      <c r="AR62" s="105"/>
      <c r="AS62" s="105"/>
      <c r="AT62" s="105"/>
      <c r="AU62" s="105"/>
      <c r="AV62" s="105"/>
      <c r="AW62" s="105"/>
      <c r="AX62" s="131"/>
      <c r="CH62" s="28" t="s">
        <v>1</v>
      </c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U62" s="49">
        <f t="shared" ref="EU62:EW67" si="28">BB24</f>
        <v>0</v>
      </c>
      <c r="EV62" s="49">
        <f t="shared" si="28"/>
        <v>0</v>
      </c>
      <c r="EW62" s="49">
        <f t="shared" si="28"/>
        <v>0</v>
      </c>
      <c r="EX62" s="49">
        <f t="shared" ref="EX62:EY67" si="29">BG24</f>
        <v>0</v>
      </c>
      <c r="EY62" s="49">
        <f t="shared" si="29"/>
        <v>0</v>
      </c>
      <c r="EZ62" s="49">
        <f t="shared" ref="EZ62:EZ67" si="30">IF(EW62="x",EU62,0)</f>
        <v>0</v>
      </c>
      <c r="FA62" s="49">
        <f t="shared" ref="FA62:FA67" si="31">IF(OR(EZ62=0,EZ62=$EW$70),0,EZ62)</f>
        <v>0</v>
      </c>
      <c r="FB62" s="49" t="e">
        <f>IF($BC$24=#REF!,1,IF($BC$24=#REF!,2,IF($BC$24=#REF!,3,IF($BC$24=#REF!,4,IF($BC$24=#REF!,5,0)))))</f>
        <v>#REF!</v>
      </c>
      <c r="FC62" s="57" t="e">
        <f t="shared" ref="FC62:FC67" si="32">LOOKUP(EU62,$BB$24:$BB$29,$BE$24:$BE$29)</f>
        <v>#N/A</v>
      </c>
      <c r="FD62" s="57" t="e">
        <f t="shared" ref="FD62:FD67" si="33">LOOKUP(EU62,$BB$24:$BB$29,$BF$24:$BF$29)</f>
        <v>#N/A</v>
      </c>
    </row>
    <row r="63" spans="1:160" ht="12.75" customHeight="1" x14ac:dyDescent="0.25">
      <c r="A63" s="105"/>
      <c r="B63" s="251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AK63" s="38"/>
      <c r="AM63" s="95" t="s">
        <v>45</v>
      </c>
      <c r="AN63" s="118"/>
      <c r="AO63" s="118"/>
      <c r="AP63" s="118"/>
      <c r="AR63" s="7"/>
      <c r="AT63" s="7"/>
      <c r="AU63" s="7"/>
      <c r="AV63" s="105"/>
      <c r="AW63" s="241" t="s">
        <v>321</v>
      </c>
      <c r="AX63" s="69"/>
      <c r="CH63" s="19">
        <v>1</v>
      </c>
      <c r="CI63" s="38" t="s">
        <v>139</v>
      </c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U63" s="49">
        <f t="shared" si="28"/>
        <v>0</v>
      </c>
      <c r="EV63" s="49">
        <f t="shared" si="28"/>
        <v>0</v>
      </c>
      <c r="EW63" s="49">
        <f t="shared" si="28"/>
        <v>0</v>
      </c>
      <c r="EX63" s="49">
        <f t="shared" si="29"/>
        <v>0</v>
      </c>
      <c r="EY63" s="49">
        <f t="shared" si="29"/>
        <v>0</v>
      </c>
      <c r="EZ63" s="49">
        <f t="shared" si="30"/>
        <v>0</v>
      </c>
      <c r="FA63" s="49">
        <f t="shared" si="31"/>
        <v>0</v>
      </c>
      <c r="FB63" s="49" t="e">
        <f>IF($BC$25=#REF!,1,IF($BC$25=#REF!,2,IF($BC$25=#REF!,3,IF($BC$25=#REF!,4,IF($BC$25=#REF!,5,0)))))</f>
        <v>#REF!</v>
      </c>
      <c r="FC63" s="57" t="e">
        <f t="shared" si="32"/>
        <v>#N/A</v>
      </c>
      <c r="FD63" s="57" t="e">
        <f t="shared" si="33"/>
        <v>#N/A</v>
      </c>
    </row>
    <row r="64" spans="1:160" ht="13.5" customHeight="1" x14ac:dyDescent="0.25">
      <c r="A64" s="105"/>
      <c r="B64" s="251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AK64" s="38"/>
      <c r="AM64" s="140" t="s">
        <v>1</v>
      </c>
      <c r="AN64" s="140" t="s">
        <v>285</v>
      </c>
      <c r="AO64" s="140" t="s">
        <v>319</v>
      </c>
      <c r="AP64" s="67"/>
      <c r="AQ64" s="105"/>
      <c r="AR64" s="105"/>
      <c r="AS64" s="105"/>
      <c r="AT64" s="105"/>
      <c r="AU64" s="105"/>
      <c r="AV64" s="105"/>
      <c r="AW64" s="105"/>
      <c r="AX64" s="105"/>
      <c r="CH64" s="19">
        <v>2</v>
      </c>
      <c r="CI64" s="38" t="s">
        <v>138</v>
      </c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U64" s="49">
        <f t="shared" si="28"/>
        <v>0</v>
      </c>
      <c r="EV64" s="49">
        <f t="shared" si="28"/>
        <v>0</v>
      </c>
      <c r="EW64" s="49">
        <f t="shared" si="28"/>
        <v>0</v>
      </c>
      <c r="EX64" s="49">
        <f t="shared" si="29"/>
        <v>0</v>
      </c>
      <c r="EY64" s="49">
        <f t="shared" si="29"/>
        <v>0</v>
      </c>
      <c r="EZ64" s="49">
        <f t="shared" si="30"/>
        <v>0</v>
      </c>
      <c r="FA64" s="49">
        <f t="shared" si="31"/>
        <v>0</v>
      </c>
      <c r="FB64" s="49" t="e">
        <f>IF($BC$26=#REF!,1,IF($BC$26=#REF!,2,IF($BC$26=#REF!,3,IF($BC$26=#REF!,4,IF($BC$26=#REF!,5,0)))))</f>
        <v>#REF!</v>
      </c>
      <c r="FC64" s="57" t="e">
        <f t="shared" si="32"/>
        <v>#N/A</v>
      </c>
      <c r="FD64" s="57" t="e">
        <f t="shared" si="33"/>
        <v>#N/A</v>
      </c>
    </row>
    <row r="65" spans="1:160" ht="15.75" customHeight="1" x14ac:dyDescent="0.25">
      <c r="A65" s="105"/>
      <c r="B65" s="251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AK65" s="38"/>
      <c r="AL65" s="137" t="s">
        <v>193</v>
      </c>
      <c r="AM65" s="167" t="str">
        <f>D37</f>
        <v xml:space="preserve"> </v>
      </c>
      <c r="AN65" s="104">
        <f>IF(AM65=1,1,0)</f>
        <v>0</v>
      </c>
      <c r="AO65" s="104">
        <f>IF(AM65=2,1,0)</f>
        <v>0</v>
      </c>
      <c r="AP65" s="67"/>
      <c r="AQ65" s="105"/>
      <c r="AR65" s="7"/>
      <c r="AS65" s="105"/>
      <c r="AT65" s="7"/>
      <c r="AU65" s="105"/>
      <c r="AV65" s="7"/>
      <c r="AW65" s="105"/>
      <c r="AX65" s="74"/>
      <c r="CH65" s="19">
        <v>3</v>
      </c>
      <c r="CI65" s="61" t="s">
        <v>161</v>
      </c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U65" s="49">
        <f t="shared" si="28"/>
        <v>0</v>
      </c>
      <c r="EV65" s="49">
        <f t="shared" si="28"/>
        <v>0</v>
      </c>
      <c r="EW65" s="49">
        <f t="shared" si="28"/>
        <v>0</v>
      </c>
      <c r="EX65" s="49">
        <f t="shared" si="29"/>
        <v>0</v>
      </c>
      <c r="EY65" s="49">
        <f t="shared" si="29"/>
        <v>0</v>
      </c>
      <c r="EZ65" s="49">
        <f t="shared" si="30"/>
        <v>0</v>
      </c>
      <c r="FA65" s="49">
        <f t="shared" si="31"/>
        <v>0</v>
      </c>
      <c r="FB65" s="49" t="e">
        <f>IF($BC$27=#REF!,1,IF($BC$27=#REF!,2,IF($BC$27=#REF!,3,IF($BC$27=#REF!,4,IF($BC$27=#REF!,5,0)))))</f>
        <v>#REF!</v>
      </c>
      <c r="FC65" s="57" t="e">
        <f t="shared" si="32"/>
        <v>#N/A</v>
      </c>
      <c r="FD65" s="57" t="e">
        <f t="shared" si="33"/>
        <v>#N/A</v>
      </c>
    </row>
    <row r="66" spans="1:160" ht="14.25" customHeight="1" x14ac:dyDescent="0.25">
      <c r="A66" s="105"/>
      <c r="B66" s="445"/>
      <c r="C66" s="44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AK66" s="38"/>
      <c r="AL66" s="137" t="s">
        <v>200</v>
      </c>
      <c r="AM66" s="167" t="str">
        <f>H37</f>
        <v xml:space="preserve"> </v>
      </c>
      <c r="AN66" s="104">
        <f t="shared" ref="AN66:AN68" si="34">IF(AM66=1,1,0)</f>
        <v>0</v>
      </c>
      <c r="AO66" s="104">
        <f t="shared" ref="AO66:AO68" si="35">IF(AM66=2,1,0)</f>
        <v>0</v>
      </c>
      <c r="AP66" s="67"/>
      <c r="AQ66" s="105"/>
      <c r="AR66" s="7"/>
      <c r="AS66" s="7"/>
      <c r="AT66" s="7"/>
      <c r="AU66" s="105"/>
      <c r="AV66" s="7"/>
      <c r="AW66" s="105"/>
      <c r="AX66" s="224"/>
      <c r="CH66" s="19">
        <v>4</v>
      </c>
      <c r="CI66" s="38" t="s">
        <v>209</v>
      </c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U66" s="49">
        <f t="shared" si="28"/>
        <v>0</v>
      </c>
      <c r="EV66" s="49">
        <f t="shared" si="28"/>
        <v>0</v>
      </c>
      <c r="EW66" s="49">
        <f t="shared" si="28"/>
        <v>0</v>
      </c>
      <c r="EX66" s="49">
        <f t="shared" si="29"/>
        <v>0</v>
      </c>
      <c r="EY66" s="49">
        <f t="shared" si="29"/>
        <v>0</v>
      </c>
      <c r="EZ66" s="49">
        <f t="shared" si="30"/>
        <v>0</v>
      </c>
      <c r="FA66" s="49">
        <f t="shared" si="31"/>
        <v>0</v>
      </c>
      <c r="FB66" s="49" t="e">
        <f>IF($BC$28=#REF!,1,IF($BC$28=#REF!,2,IF($BC$28=#REF!,3,IF($BC$28=#REF!,4,IF($BC$28=#REF!,5,0)))))</f>
        <v>#REF!</v>
      </c>
      <c r="FC66" s="57" t="e">
        <f t="shared" si="32"/>
        <v>#N/A</v>
      </c>
      <c r="FD66" s="57" t="e">
        <f t="shared" si="33"/>
        <v>#N/A</v>
      </c>
    </row>
    <row r="67" spans="1:160" ht="15.75" customHeight="1" x14ac:dyDescent="0.25">
      <c r="A67" s="105"/>
      <c r="B67" s="440"/>
      <c r="C67" s="440"/>
      <c r="D67" s="289"/>
      <c r="E67" s="289"/>
      <c r="F67" s="289"/>
      <c r="G67" s="289"/>
      <c r="H67" s="441"/>
      <c r="I67" s="441"/>
      <c r="J67" s="441"/>
      <c r="K67" s="441"/>
      <c r="L67" s="441"/>
      <c r="M67" s="441"/>
      <c r="N67" s="439"/>
      <c r="O67" s="439"/>
      <c r="P67" s="439"/>
      <c r="Q67" s="439"/>
      <c r="R67" s="439"/>
      <c r="S67" s="439"/>
      <c r="T67" s="439"/>
      <c r="U67" s="105"/>
      <c r="AK67" s="38"/>
      <c r="AL67" s="137" t="s">
        <v>271</v>
      </c>
      <c r="AM67" s="167" t="str">
        <f>L37</f>
        <v xml:space="preserve"> </v>
      </c>
      <c r="AN67" s="104">
        <f t="shared" si="34"/>
        <v>0</v>
      </c>
      <c r="AO67" s="104">
        <f t="shared" si="35"/>
        <v>0</v>
      </c>
      <c r="AP67" s="119"/>
      <c r="AQ67" s="105"/>
      <c r="AR67" s="7"/>
      <c r="AS67" s="7"/>
      <c r="AT67" s="7"/>
      <c r="AU67" s="105"/>
      <c r="AV67" s="105"/>
      <c r="AW67" s="105"/>
      <c r="AX67" s="224"/>
      <c r="CH67" s="19">
        <v>5</v>
      </c>
      <c r="CI67" s="8" t="s">
        <v>269</v>
      </c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U67" s="49">
        <f t="shared" si="28"/>
        <v>0</v>
      </c>
      <c r="EV67" s="49">
        <f t="shared" si="28"/>
        <v>0</v>
      </c>
      <c r="EW67" s="49">
        <f t="shared" si="28"/>
        <v>0</v>
      </c>
      <c r="EX67" s="49">
        <f t="shared" si="29"/>
        <v>0</v>
      </c>
      <c r="EY67" s="49">
        <f t="shared" si="29"/>
        <v>0</v>
      </c>
      <c r="EZ67" s="49">
        <f t="shared" si="30"/>
        <v>0</v>
      </c>
      <c r="FA67" s="49">
        <f t="shared" si="31"/>
        <v>0</v>
      </c>
      <c r="FB67" s="49" t="e">
        <f>IF($BC$29=#REF!,1,IF($BC$29=#REF!,2,IF($BC$29=#REF!,3,IF($BC$29=#REF!,4,IF($BC$29=#REF!,5,0)))))</f>
        <v>#REF!</v>
      </c>
      <c r="FC67" s="57" t="e">
        <f t="shared" si="32"/>
        <v>#N/A</v>
      </c>
      <c r="FD67" s="57" t="e">
        <f t="shared" si="33"/>
        <v>#N/A</v>
      </c>
    </row>
    <row r="68" spans="1:160" ht="15.75" customHeight="1" thickBot="1" x14ac:dyDescent="0.3">
      <c r="A68" s="105"/>
      <c r="B68" s="440"/>
      <c r="C68" s="440"/>
      <c r="D68" s="289"/>
      <c r="E68" s="289"/>
      <c r="F68" s="289"/>
      <c r="G68" s="289"/>
      <c r="H68" s="441"/>
      <c r="I68" s="441"/>
      <c r="J68" s="441"/>
      <c r="K68" s="441"/>
      <c r="L68" s="441"/>
      <c r="M68" s="441"/>
      <c r="N68" s="439"/>
      <c r="O68" s="439"/>
      <c r="P68" s="439"/>
      <c r="Q68" s="439"/>
      <c r="R68" s="439"/>
      <c r="S68" s="439"/>
      <c r="T68" s="439"/>
      <c r="U68" s="105"/>
      <c r="AE68" s="132" t="s">
        <v>324</v>
      </c>
      <c r="AF68" s="67"/>
      <c r="AG68" s="67"/>
      <c r="AH68" s="67"/>
      <c r="AI68" s="67"/>
      <c r="AK68" s="38"/>
      <c r="AL68" s="137" t="s">
        <v>272</v>
      </c>
      <c r="AM68" s="200" t="str">
        <f>P37</f>
        <v xml:space="preserve"> </v>
      </c>
      <c r="AN68" s="104">
        <f t="shared" si="34"/>
        <v>0</v>
      </c>
      <c r="AO68" s="104">
        <f t="shared" si="35"/>
        <v>0</v>
      </c>
      <c r="AP68" s="120"/>
      <c r="AQ68" s="105"/>
      <c r="AR68" s="7"/>
      <c r="AS68" s="7"/>
      <c r="AT68" s="7"/>
      <c r="AU68" s="105"/>
      <c r="AV68" s="105"/>
      <c r="AW68" s="7"/>
      <c r="AX68" s="224"/>
      <c r="CH68" s="19">
        <v>6</v>
      </c>
      <c r="CI68" s="38" t="s">
        <v>270</v>
      </c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U68" s="19"/>
      <c r="EV68" s="19"/>
      <c r="EW68" s="19"/>
      <c r="EX68" s="19"/>
      <c r="EY68" s="19"/>
      <c r="FA68" s="19" t="s">
        <v>197</v>
      </c>
      <c r="FB68" s="11"/>
      <c r="FC68" s="11"/>
    </row>
    <row r="69" spans="1:160" ht="15.75" customHeight="1" thickBot="1" x14ac:dyDescent="0.3">
      <c r="A69" s="105"/>
      <c r="B69" s="440"/>
      <c r="C69" s="440"/>
      <c r="D69" s="289"/>
      <c r="E69" s="289"/>
      <c r="F69" s="289"/>
      <c r="G69" s="289"/>
      <c r="H69" s="441"/>
      <c r="I69" s="441"/>
      <c r="J69" s="441"/>
      <c r="K69" s="441"/>
      <c r="L69" s="441"/>
      <c r="M69" s="441"/>
      <c r="N69" s="439"/>
      <c r="O69" s="439"/>
      <c r="P69" s="439"/>
      <c r="Q69" s="439"/>
      <c r="R69" s="439"/>
      <c r="S69" s="439"/>
      <c r="T69" s="439"/>
      <c r="U69" s="105"/>
      <c r="AE69" s="38">
        <v>0</v>
      </c>
      <c r="AF69" s="38">
        <v>0</v>
      </c>
      <c r="AG69" s="38"/>
      <c r="AH69" s="38">
        <v>0</v>
      </c>
      <c r="AI69" s="38">
        <v>0</v>
      </c>
      <c r="AL69" s="120"/>
      <c r="AM69" s="202">
        <f>COUNTIFS(AM65:AM68,"2")</f>
        <v>0</v>
      </c>
      <c r="AN69" s="203">
        <f>COUNTIF(AN65:AN68,1)</f>
        <v>0</v>
      </c>
      <c r="AO69" s="203">
        <f>COUNTIF(AO65:AO68,1)</f>
        <v>0</v>
      </c>
      <c r="AP69" s="199"/>
      <c r="AQ69" s="105"/>
      <c r="AR69" s="7"/>
      <c r="AS69" s="7"/>
      <c r="AT69" s="105"/>
      <c r="AU69" s="7"/>
      <c r="AV69" s="105"/>
      <c r="AW69" s="7"/>
      <c r="AX69" s="224"/>
      <c r="CH69" s="19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U69" s="19"/>
      <c r="EW69" s="19" t="s">
        <v>28</v>
      </c>
      <c r="EX69" s="19" t="s">
        <v>2</v>
      </c>
      <c r="EY69" s="19" t="s">
        <v>198</v>
      </c>
      <c r="EZ69" s="19" t="s">
        <v>183</v>
      </c>
      <c r="FA69" s="19" t="s">
        <v>199</v>
      </c>
      <c r="FB69" s="14"/>
      <c r="FC69" s="14"/>
    </row>
    <row r="70" spans="1:160" ht="15.75" customHeight="1" thickBot="1" x14ac:dyDescent="0.3">
      <c r="A70" s="105"/>
      <c r="B70" s="440"/>
      <c r="C70" s="440"/>
      <c r="D70" s="289"/>
      <c r="E70" s="289"/>
      <c r="F70" s="289"/>
      <c r="G70" s="289"/>
      <c r="H70" s="441"/>
      <c r="I70" s="441"/>
      <c r="J70" s="441"/>
      <c r="K70" s="441"/>
      <c r="L70" s="441"/>
      <c r="M70" s="441"/>
      <c r="N70" s="439"/>
      <c r="O70" s="439"/>
      <c r="P70" s="439"/>
      <c r="Q70" s="439"/>
      <c r="R70" s="439"/>
      <c r="S70" s="439"/>
      <c r="T70" s="439"/>
      <c r="U70" s="105"/>
      <c r="AE70" s="38">
        <v>1</v>
      </c>
      <c r="AF70" s="38">
        <v>0</v>
      </c>
      <c r="AG70" s="38"/>
      <c r="AH70" s="15">
        <v>1</v>
      </c>
      <c r="AI70" s="38">
        <v>1</v>
      </c>
      <c r="AL70" s="120"/>
      <c r="AM70" s="66"/>
      <c r="AN70" s="120"/>
      <c r="AO70" s="120"/>
      <c r="AP70" s="120"/>
      <c r="AQ70" s="105"/>
      <c r="AR70" s="7"/>
      <c r="AS70" s="105"/>
      <c r="AT70" s="7"/>
      <c r="AU70" s="105"/>
      <c r="AV70" s="105"/>
      <c r="AW70" s="229"/>
      <c r="AX70" s="224"/>
      <c r="CH70" s="38" t="s">
        <v>16</v>
      </c>
      <c r="CI70" s="29" t="s">
        <v>41</v>
      </c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U70" s="19"/>
      <c r="EV70" s="19" t="s">
        <v>193</v>
      </c>
      <c r="EW70" s="49" t="str">
        <f>IF(EZ62&gt;0,EZ62,IF(EZ63&gt;0,EU63,IF(EZ64&gt;0,EU64,IF(EZ65&gt;0,EU65,IF(EZ66&gt;0,EU66," ")))))</f>
        <v xml:space="preserve"> </v>
      </c>
      <c r="EX70" s="49" t="e">
        <f>LOOKUP(EW70,$EU$62:$EU$67,$EV$62:$EV$67)</f>
        <v>#N/A</v>
      </c>
      <c r="EY70" s="49" t="e">
        <f>LOOKUP(EW70,$EU$62:$EU$67,$FB$62:$FB$67)</f>
        <v>#N/A</v>
      </c>
      <c r="EZ70" s="49" t="e">
        <f>LOOKUP(EW70,$EU$62:$EU$67,$EY$62:$EY$67)</f>
        <v>#N/A</v>
      </c>
      <c r="FA70" s="57" t="e">
        <f>LOOKUP(EW70,EU62:EU67,FC62:FC67)</f>
        <v>#N/A</v>
      </c>
      <c r="FB70" s="14"/>
      <c r="FC70" s="14"/>
    </row>
    <row r="71" spans="1:160" ht="15.75" customHeight="1" thickBot="1" x14ac:dyDescent="0.3">
      <c r="A71" s="105"/>
      <c r="B71" s="440"/>
      <c r="C71" s="440"/>
      <c r="D71" s="289"/>
      <c r="E71" s="289"/>
      <c r="F71" s="289"/>
      <c r="G71" s="289"/>
      <c r="H71" s="441"/>
      <c r="I71" s="441"/>
      <c r="J71" s="441"/>
      <c r="K71" s="441"/>
      <c r="L71" s="441"/>
      <c r="M71" s="441"/>
      <c r="N71" s="439"/>
      <c r="O71" s="439"/>
      <c r="P71" s="439"/>
      <c r="Q71" s="439"/>
      <c r="R71" s="439"/>
      <c r="S71" s="439"/>
      <c r="T71" s="439"/>
      <c r="U71" s="105"/>
      <c r="AE71" s="38">
        <v>2</v>
      </c>
      <c r="AF71" s="38">
        <v>0</v>
      </c>
      <c r="AG71" s="38"/>
      <c r="AH71" s="15">
        <v>1.01</v>
      </c>
      <c r="AI71" s="38">
        <v>1</v>
      </c>
      <c r="AL71" s="120"/>
      <c r="AM71" s="166">
        <f>IF(E54="KEP",0,IF(AN69&lt;1,0,IF(AM69&lt;2,0.5,SUM(AM65:AM68))))</f>
        <v>0</v>
      </c>
      <c r="AN71" s="120"/>
      <c r="AO71" s="38"/>
      <c r="AP71" s="17" t="s">
        <v>186</v>
      </c>
      <c r="AQ71" s="105"/>
      <c r="AR71" s="105"/>
      <c r="AS71" s="7"/>
      <c r="AT71" s="7"/>
      <c r="AU71" s="7"/>
      <c r="AV71" s="7"/>
      <c r="AW71" s="105"/>
      <c r="AX71" s="224"/>
      <c r="CH71" s="28" t="s">
        <v>1</v>
      </c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V71" s="19" t="s">
        <v>200</v>
      </c>
      <c r="EW71" s="49" t="str">
        <f>IF(SUM(FA62:FA67)=0," ",SUM(FA62:FA67))</f>
        <v xml:space="preserve"> </v>
      </c>
      <c r="EX71" s="49" t="e">
        <f>LOOKUP(EW71,$EU$62:$EU$67,$EV$62:$EV$67)</f>
        <v>#N/A</v>
      </c>
      <c r="EY71" s="49" t="e">
        <f>LOOKUP(EW71,$EU$62:$EU$67,$FB$62:$FB$67)</f>
        <v>#N/A</v>
      </c>
      <c r="EZ71" s="49" t="e">
        <f>LOOKUP(EW71,$EU$62:$EU$67,$EY$62:$EY$67)</f>
        <v>#N/A</v>
      </c>
      <c r="FA71" s="57" t="e">
        <f>LOOKUP(EW71,EU62:EU67,FD62:FD67)</f>
        <v>#N/A</v>
      </c>
      <c r="FB71" s="14"/>
      <c r="FC71" s="14"/>
    </row>
    <row r="72" spans="1:160" ht="15.75" customHeight="1" x14ac:dyDescent="0.25">
      <c r="A72" s="105"/>
      <c r="B72" s="440"/>
      <c r="C72" s="440"/>
      <c r="D72" s="289"/>
      <c r="E72" s="289"/>
      <c r="F72" s="289"/>
      <c r="G72" s="289"/>
      <c r="H72" s="441"/>
      <c r="I72" s="441"/>
      <c r="J72" s="441"/>
      <c r="K72" s="441"/>
      <c r="L72" s="441"/>
      <c r="M72" s="441"/>
      <c r="N72" s="439"/>
      <c r="O72" s="439"/>
      <c r="P72" s="439"/>
      <c r="Q72" s="439"/>
      <c r="R72" s="439"/>
      <c r="S72" s="439"/>
      <c r="T72" s="439"/>
      <c r="U72" s="105"/>
      <c r="AE72" s="38">
        <v>3</v>
      </c>
      <c r="AF72" s="38">
        <v>0</v>
      </c>
      <c r="AG72" s="38"/>
      <c r="AH72" s="15">
        <v>1.02</v>
      </c>
      <c r="AI72" s="38">
        <v>1</v>
      </c>
      <c r="AL72" s="120"/>
      <c r="AM72" s="120"/>
      <c r="AN72" s="120"/>
      <c r="AO72" s="38"/>
      <c r="AP72" s="17" t="s">
        <v>187</v>
      </c>
      <c r="AQ72" s="105"/>
      <c r="AR72" s="229"/>
      <c r="AS72" s="7"/>
      <c r="AT72" s="7"/>
      <c r="AU72" s="7"/>
      <c r="AV72" s="7"/>
      <c r="AW72" s="7"/>
      <c r="AX72" s="224"/>
      <c r="CH72" s="19">
        <v>1</v>
      </c>
      <c r="CI72" s="38" t="s">
        <v>144</v>
      </c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Y72" s="49" t="e">
        <f>IF(EY70=EY71,1,0)</f>
        <v>#N/A</v>
      </c>
      <c r="FA72" s="57" t="e">
        <f>FA71-FA70</f>
        <v>#N/A</v>
      </c>
      <c r="FB72" s="11"/>
      <c r="FC72" s="11"/>
    </row>
    <row r="73" spans="1:160" ht="15.75" customHeight="1" x14ac:dyDescent="0.25">
      <c r="A73" s="105"/>
      <c r="B73" s="440"/>
      <c r="C73" s="440"/>
      <c r="D73" s="289"/>
      <c r="E73" s="289"/>
      <c r="F73" s="289"/>
      <c r="G73" s="289"/>
      <c r="H73" s="441"/>
      <c r="I73" s="441"/>
      <c r="J73" s="441"/>
      <c r="K73" s="441"/>
      <c r="L73" s="441"/>
      <c r="M73" s="441"/>
      <c r="N73" s="439"/>
      <c r="O73" s="439"/>
      <c r="P73" s="439"/>
      <c r="Q73" s="439"/>
      <c r="R73" s="439"/>
      <c r="S73" s="439"/>
      <c r="T73" s="439"/>
      <c r="U73" s="105"/>
      <c r="AE73" s="38">
        <v>4</v>
      </c>
      <c r="AF73" s="38">
        <v>0</v>
      </c>
      <c r="AG73" s="38"/>
      <c r="AH73" s="15">
        <v>1.03</v>
      </c>
      <c r="AI73" s="38">
        <v>1</v>
      </c>
      <c r="AO73" s="105"/>
      <c r="AP73" s="105"/>
      <c r="AQ73" s="105"/>
      <c r="AR73" s="105"/>
      <c r="AS73" s="105"/>
      <c r="AT73" s="105"/>
      <c r="AU73" s="105"/>
      <c r="AV73" s="7"/>
      <c r="AW73" s="105"/>
      <c r="AX73" s="224"/>
      <c r="CH73" s="19">
        <v>2</v>
      </c>
      <c r="CI73" s="38" t="s">
        <v>143</v>
      </c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FA73" s="58" t="e">
        <f>HOUR(FA72)</f>
        <v>#N/A</v>
      </c>
      <c r="FB73" s="59"/>
      <c r="FC73" s="11"/>
    </row>
    <row r="74" spans="1:160" ht="15.75" customHeight="1" x14ac:dyDescent="0.25">
      <c r="A74" s="105"/>
      <c r="B74" s="440"/>
      <c r="C74" s="440"/>
      <c r="D74" s="289"/>
      <c r="E74" s="289"/>
      <c r="F74" s="289"/>
      <c r="G74" s="289"/>
      <c r="H74" s="441"/>
      <c r="I74" s="441"/>
      <c r="J74" s="441"/>
      <c r="K74" s="441"/>
      <c r="L74" s="441"/>
      <c r="M74" s="441"/>
      <c r="N74" s="439"/>
      <c r="O74" s="439"/>
      <c r="P74" s="439"/>
      <c r="Q74" s="439"/>
      <c r="R74" s="439"/>
      <c r="S74" s="439"/>
      <c r="T74" s="439"/>
      <c r="U74" s="105"/>
      <c r="AE74" s="38">
        <v>5</v>
      </c>
      <c r="AF74" s="38">
        <v>0</v>
      </c>
      <c r="AG74" s="38"/>
      <c r="AH74" s="15">
        <v>1.04</v>
      </c>
      <c r="AI74" s="38">
        <v>1</v>
      </c>
      <c r="AO74" s="105"/>
      <c r="AP74" s="105"/>
      <c r="AQ74" s="105"/>
      <c r="AR74" s="105"/>
      <c r="AS74" s="105"/>
      <c r="AT74" s="105"/>
      <c r="AU74" s="105"/>
      <c r="AV74" s="105"/>
      <c r="AW74" s="105"/>
      <c r="AX74" s="224"/>
      <c r="CH74" s="19">
        <v>3</v>
      </c>
      <c r="CI74" s="38" t="s">
        <v>142</v>
      </c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FA74" s="58" t="e">
        <f>MINUTE(FA72)</f>
        <v>#N/A</v>
      </c>
      <c r="FB74" s="59"/>
      <c r="FC74" s="11"/>
    </row>
    <row r="75" spans="1:160" ht="15.75" customHeight="1" x14ac:dyDescent="0.25">
      <c r="A75" s="105"/>
      <c r="B75" s="440"/>
      <c r="C75" s="440"/>
      <c r="D75" s="289"/>
      <c r="E75" s="289"/>
      <c r="F75" s="289"/>
      <c r="G75" s="289"/>
      <c r="H75" s="441"/>
      <c r="I75" s="441"/>
      <c r="J75" s="441"/>
      <c r="K75" s="441"/>
      <c r="L75" s="441"/>
      <c r="M75" s="441"/>
      <c r="N75" s="439"/>
      <c r="O75" s="439"/>
      <c r="P75" s="439"/>
      <c r="Q75" s="439"/>
      <c r="R75" s="439"/>
      <c r="S75" s="439"/>
      <c r="T75" s="439"/>
      <c r="U75" s="105"/>
      <c r="AE75" s="38">
        <v>6</v>
      </c>
      <c r="AF75" s="38">
        <v>0</v>
      </c>
      <c r="AG75" s="38"/>
      <c r="AH75" s="15">
        <v>1.05</v>
      </c>
      <c r="AI75" s="38">
        <v>1</v>
      </c>
      <c r="AO75" s="105"/>
      <c r="AP75" s="105"/>
      <c r="AQ75" s="105"/>
      <c r="AR75" s="229"/>
      <c r="AS75" s="7"/>
      <c r="AT75" s="7"/>
      <c r="AU75" s="105"/>
      <c r="AV75" s="105"/>
      <c r="AW75" s="105"/>
      <c r="AX75" s="224"/>
      <c r="CH75" s="19">
        <v>4</v>
      </c>
      <c r="CI75" s="38" t="s">
        <v>141</v>
      </c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FA75" s="58" t="e">
        <f>(FA73*60)+FA74</f>
        <v>#N/A</v>
      </c>
      <c r="FB75" s="11" t="s">
        <v>201</v>
      </c>
      <c r="FC75" s="11"/>
    </row>
    <row r="76" spans="1:160" ht="15.75" customHeight="1" x14ac:dyDescent="0.25">
      <c r="A76" s="105"/>
      <c r="B76" s="440"/>
      <c r="C76" s="440"/>
      <c r="D76" s="289"/>
      <c r="E76" s="289"/>
      <c r="F76" s="289"/>
      <c r="G76" s="289"/>
      <c r="H76" s="441"/>
      <c r="I76" s="441"/>
      <c r="J76" s="441"/>
      <c r="K76" s="441"/>
      <c r="L76" s="441"/>
      <c r="M76" s="441"/>
      <c r="N76" s="439"/>
      <c r="O76" s="439"/>
      <c r="P76" s="439"/>
      <c r="Q76" s="439"/>
      <c r="R76" s="439"/>
      <c r="S76" s="439"/>
      <c r="T76" s="439"/>
      <c r="U76" s="105"/>
      <c r="AE76" s="38">
        <v>7</v>
      </c>
      <c r="AF76" s="38">
        <v>0</v>
      </c>
      <c r="AG76" s="38"/>
      <c r="AH76" s="15">
        <v>1.06</v>
      </c>
      <c r="AI76" s="38">
        <v>1</v>
      </c>
      <c r="AO76" s="105"/>
      <c r="AP76" s="105"/>
      <c r="AQ76" s="105"/>
      <c r="AR76" s="229"/>
      <c r="AS76" s="7"/>
      <c r="AT76" s="7"/>
      <c r="AU76" s="105"/>
      <c r="AV76" s="105"/>
      <c r="AW76" s="105"/>
      <c r="AX76" s="74"/>
      <c r="CH76" s="19">
        <v>5</v>
      </c>
      <c r="CI76" s="61" t="s">
        <v>161</v>
      </c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FA76" s="49" t="e">
        <f>IF(FA75&gt;180,0,1)</f>
        <v>#N/A</v>
      </c>
      <c r="FB76" s="11"/>
      <c r="FC76" s="11"/>
    </row>
    <row r="77" spans="1:160" ht="12.75" customHeight="1" x14ac:dyDescent="0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AE77" s="38">
        <v>8</v>
      </c>
      <c r="AF77" s="38">
        <v>0</v>
      </c>
      <c r="AG77" s="38"/>
      <c r="AH77" s="15">
        <v>1.07</v>
      </c>
      <c r="AI77" s="38">
        <v>1</v>
      </c>
      <c r="AO77" s="105"/>
      <c r="AP77" s="105"/>
      <c r="AQ77" s="105"/>
      <c r="AR77" s="105"/>
      <c r="AS77" s="105"/>
      <c r="AT77" s="7"/>
      <c r="AU77" s="105"/>
      <c r="AV77" s="105"/>
      <c r="AW77" s="105"/>
      <c r="AX77" s="74"/>
      <c r="CH77" s="19">
        <v>6</v>
      </c>
      <c r="CI77" s="30" t="s">
        <v>140</v>
      </c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FB77" s="11"/>
      <c r="FC77" s="11"/>
    </row>
    <row r="78" spans="1:160" ht="12.75" customHeight="1" x14ac:dyDescent="0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AE78" s="38">
        <v>9</v>
      </c>
      <c r="AF78" s="38">
        <v>1</v>
      </c>
      <c r="AG78" s="38"/>
      <c r="AH78" s="15">
        <v>1.08</v>
      </c>
      <c r="AI78" s="38">
        <v>1</v>
      </c>
      <c r="AO78" s="105"/>
      <c r="AP78" s="105"/>
      <c r="AQ78" s="105"/>
      <c r="AR78" s="105"/>
      <c r="AS78" s="105"/>
      <c r="AT78" s="105"/>
      <c r="AU78" s="105"/>
      <c r="AV78" s="105"/>
      <c r="AW78" s="105"/>
      <c r="AX78" s="225"/>
      <c r="CH78" s="19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W78" s="6" t="s">
        <v>205</v>
      </c>
      <c r="FB78" s="11"/>
      <c r="FC78" s="11"/>
    </row>
    <row r="79" spans="1:160" ht="12.75" customHeight="1" x14ac:dyDescent="0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AE79" s="38">
        <v>10</v>
      </c>
      <c r="AF79" s="38">
        <v>1</v>
      </c>
      <c r="AG79" s="38"/>
      <c r="AH79" s="15">
        <v>1.0900000000000001</v>
      </c>
      <c r="AI79" s="38">
        <v>1</v>
      </c>
      <c r="AO79" s="105"/>
      <c r="AP79" s="105"/>
      <c r="AQ79" s="105"/>
      <c r="AR79" s="105"/>
      <c r="AS79" s="229"/>
      <c r="AT79" s="7"/>
      <c r="AU79" s="105"/>
      <c r="AV79" s="105"/>
      <c r="AW79" s="105"/>
      <c r="AX79" s="74"/>
      <c r="CH79" s="38" t="s">
        <v>17</v>
      </c>
      <c r="CI79" s="29" t="s">
        <v>42</v>
      </c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W79" s="19" t="s">
        <v>206</v>
      </c>
      <c r="EX79" s="19" t="s">
        <v>20</v>
      </c>
      <c r="EY79" s="19"/>
      <c r="FB79" s="11"/>
      <c r="FC79" s="11"/>
    </row>
    <row r="80" spans="1:160" ht="12.75" customHeight="1" x14ac:dyDescent="0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AE80" s="38">
        <v>11</v>
      </c>
      <c r="AF80" s="38">
        <v>1</v>
      </c>
      <c r="AG80" s="38"/>
      <c r="AH80" s="15">
        <v>1.1000000000000001</v>
      </c>
      <c r="AI80" s="38">
        <v>1</v>
      </c>
      <c r="AO80" s="105"/>
      <c r="AP80" s="105"/>
      <c r="AQ80" s="105"/>
      <c r="AR80" s="105"/>
      <c r="AS80" s="229"/>
      <c r="AT80" s="7"/>
      <c r="AU80" s="105"/>
      <c r="AV80" s="105"/>
      <c r="AW80" s="105"/>
      <c r="AX80" s="226"/>
      <c r="CH80" s="28" t="s">
        <v>1</v>
      </c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W80" s="49">
        <v>1</v>
      </c>
      <c r="EX80" s="57">
        <f t="shared" ref="EX80:EX85" si="36">BF24</f>
        <v>0</v>
      </c>
      <c r="EY80" s="49">
        <f t="shared" ref="EY80:EY85" si="37">IF(EX80=" ",0,1)</f>
        <v>1</v>
      </c>
      <c r="EZ80" s="49">
        <f t="shared" ref="EZ80:EZ85" si="38">IF(AND(EY80&gt;0,EY81=0),EX80,0)</f>
        <v>0</v>
      </c>
      <c r="FA80" s="19"/>
      <c r="FB80" s="11"/>
      <c r="FC80" s="11"/>
    </row>
    <row r="81" spans="1:160" ht="12.75" customHeight="1" x14ac:dyDescent="0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AE81" s="38">
        <v>12</v>
      </c>
      <c r="AF81" s="38">
        <v>1</v>
      </c>
      <c r="AG81" s="38"/>
      <c r="AH81" s="15">
        <v>1.1100000000000001</v>
      </c>
      <c r="AI81" s="38">
        <v>1</v>
      </c>
      <c r="AO81" s="105"/>
      <c r="AP81" s="105"/>
      <c r="AQ81" s="105"/>
      <c r="AR81" s="105"/>
      <c r="AS81" s="229"/>
      <c r="AT81" s="7"/>
      <c r="AU81" s="7"/>
      <c r="AV81" s="105"/>
      <c r="AW81" s="105"/>
      <c r="AX81" s="227"/>
      <c r="CH81" s="19">
        <v>1</v>
      </c>
      <c r="CI81" s="38" t="s">
        <v>147</v>
      </c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W81" s="49">
        <v>2</v>
      </c>
      <c r="EX81" s="57">
        <f t="shared" si="36"/>
        <v>0</v>
      </c>
      <c r="EY81" s="49">
        <f t="shared" si="37"/>
        <v>1</v>
      </c>
      <c r="EZ81" s="49">
        <f t="shared" si="38"/>
        <v>0</v>
      </c>
      <c r="FA81" s="19"/>
      <c r="FB81" s="11"/>
      <c r="FC81" s="11"/>
    </row>
    <row r="82" spans="1:160" x14ac:dyDescent="0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AE82" s="11">
        <v>13</v>
      </c>
      <c r="AF82" s="11">
        <v>1</v>
      </c>
      <c r="AG82" s="38"/>
      <c r="AH82" s="15">
        <v>1.1200000000000001</v>
      </c>
      <c r="AI82" s="38">
        <v>1</v>
      </c>
      <c r="AO82" s="105"/>
      <c r="AP82" s="105"/>
      <c r="AQ82" s="105"/>
      <c r="AR82" s="105"/>
      <c r="AS82" s="105"/>
      <c r="AT82" s="105"/>
      <c r="AU82" s="105"/>
      <c r="AV82" s="105"/>
      <c r="AW82" s="105"/>
      <c r="AX82" s="74"/>
      <c r="CH82" s="19">
        <v>2</v>
      </c>
      <c r="CI82" s="38" t="s">
        <v>146</v>
      </c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W82" s="49">
        <v>3</v>
      </c>
      <c r="EX82" s="57">
        <f t="shared" si="36"/>
        <v>0</v>
      </c>
      <c r="EY82" s="49">
        <f t="shared" si="37"/>
        <v>1</v>
      </c>
      <c r="EZ82" s="49">
        <f t="shared" si="38"/>
        <v>0</v>
      </c>
      <c r="FA82" s="19"/>
      <c r="FB82" s="11"/>
      <c r="FC82" s="11"/>
    </row>
    <row r="83" spans="1:160" x14ac:dyDescent="0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AE83" s="10">
        <v>14</v>
      </c>
      <c r="AF83" s="11">
        <v>1</v>
      </c>
      <c r="AG83" s="38"/>
      <c r="AH83" s="15">
        <v>1.1300000000000001</v>
      </c>
      <c r="AI83" s="38">
        <v>1</v>
      </c>
      <c r="AO83" s="105"/>
      <c r="AP83" s="105"/>
      <c r="AQ83" s="105"/>
      <c r="AR83" s="105"/>
      <c r="AS83" s="105"/>
      <c r="AT83" s="105"/>
      <c r="AU83" s="105"/>
      <c r="AV83" s="105"/>
      <c r="AW83" s="105"/>
      <c r="AX83" s="74"/>
      <c r="CH83" s="19">
        <v>3</v>
      </c>
      <c r="CI83" s="61" t="s">
        <v>161</v>
      </c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W83" s="49">
        <v>4</v>
      </c>
      <c r="EX83" s="57">
        <f t="shared" si="36"/>
        <v>0</v>
      </c>
      <c r="EY83" s="49">
        <f t="shared" si="37"/>
        <v>1</v>
      </c>
      <c r="EZ83" s="49">
        <f t="shared" si="38"/>
        <v>0</v>
      </c>
      <c r="FA83" s="19"/>
      <c r="FB83" s="11"/>
      <c r="FC83" s="11"/>
    </row>
    <row r="84" spans="1:160" ht="27.75" x14ac:dyDescent="0.5">
      <c r="AE84" s="11">
        <v>15</v>
      </c>
      <c r="AF84" s="11">
        <v>1</v>
      </c>
      <c r="AG84" s="38"/>
      <c r="AH84" s="15">
        <v>1.1399999999999999</v>
      </c>
      <c r="AI84" s="38">
        <v>1</v>
      </c>
      <c r="AO84" s="105"/>
      <c r="AP84" s="105"/>
      <c r="AQ84" s="105"/>
      <c r="AR84" s="105"/>
      <c r="AS84" s="52"/>
      <c r="AT84" s="105"/>
      <c r="AU84" s="105"/>
      <c r="AV84" s="105"/>
      <c r="AW84" s="105"/>
      <c r="AX84" s="228"/>
      <c r="CH84" s="19">
        <v>4</v>
      </c>
      <c r="CI84" s="38" t="s">
        <v>168</v>
      </c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W84" s="49">
        <v>5</v>
      </c>
      <c r="EX84" s="57">
        <f t="shared" si="36"/>
        <v>0</v>
      </c>
      <c r="EY84" s="49">
        <f t="shared" si="37"/>
        <v>1</v>
      </c>
      <c r="EZ84" s="49">
        <f t="shared" si="38"/>
        <v>0</v>
      </c>
      <c r="FA84" s="19"/>
      <c r="FB84" s="11"/>
      <c r="FC84" s="11"/>
    </row>
    <row r="85" spans="1:160" ht="13.5" customHeight="1" x14ac:dyDescent="0.25">
      <c r="AE85" s="10">
        <v>16</v>
      </c>
      <c r="AF85" s="11">
        <v>1</v>
      </c>
      <c r="AG85" s="38"/>
      <c r="AH85" s="15">
        <v>1.1499999999999999</v>
      </c>
      <c r="AI85" s="38">
        <v>1</v>
      </c>
      <c r="AO85" s="105"/>
      <c r="AP85" s="105"/>
      <c r="AQ85" s="105"/>
      <c r="AR85" s="105"/>
      <c r="AS85" s="7"/>
      <c r="AT85" s="7"/>
      <c r="AU85" s="105"/>
      <c r="AV85" s="105"/>
      <c r="AW85" s="105"/>
      <c r="AX85" s="105"/>
      <c r="CH85" s="19">
        <v>5</v>
      </c>
      <c r="CI85" s="61" t="s">
        <v>161</v>
      </c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W85" s="49">
        <v>6</v>
      </c>
      <c r="EX85" s="57">
        <f t="shared" si="36"/>
        <v>0</v>
      </c>
      <c r="EY85" s="49">
        <f t="shared" si="37"/>
        <v>1</v>
      </c>
      <c r="EZ85" s="49">
        <f t="shared" si="38"/>
        <v>0</v>
      </c>
      <c r="FA85" s="19"/>
      <c r="FB85" s="11"/>
      <c r="FC85" s="11"/>
    </row>
    <row r="86" spans="1:160" ht="12.75" customHeight="1" x14ac:dyDescent="0.25">
      <c r="AE86" s="11">
        <v>17</v>
      </c>
      <c r="AF86" s="11">
        <v>1</v>
      </c>
      <c r="AG86" s="38"/>
      <c r="AH86" s="15">
        <v>1.1599999999999999</v>
      </c>
      <c r="AI86" s="38">
        <v>1</v>
      </c>
      <c r="AO86" s="105"/>
      <c r="AP86" s="105"/>
      <c r="AQ86" s="105"/>
      <c r="AR86" s="105"/>
      <c r="AS86" s="7"/>
      <c r="AT86" s="7"/>
      <c r="AU86" s="105"/>
      <c r="AV86" s="105"/>
      <c r="AW86" s="105"/>
      <c r="AX86" s="105"/>
      <c r="CH86" s="19">
        <v>6</v>
      </c>
      <c r="CI86" s="38" t="s">
        <v>145</v>
      </c>
      <c r="CT86" s="4" t="s">
        <v>266</v>
      </c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W86" s="19"/>
      <c r="EX86" s="19"/>
      <c r="EY86" s="19"/>
      <c r="EZ86" s="57">
        <f>SUM(EZ80:EZ85)</f>
        <v>0</v>
      </c>
      <c r="FA86" s="19"/>
      <c r="FB86" s="11"/>
      <c r="FC86" s="11"/>
    </row>
    <row r="87" spans="1:160" ht="12.75" customHeight="1" x14ac:dyDescent="0.25">
      <c r="AE87" s="10">
        <v>18</v>
      </c>
      <c r="AF87" s="11">
        <v>1</v>
      </c>
      <c r="AG87" s="38"/>
      <c r="AH87" s="15">
        <v>1.17</v>
      </c>
      <c r="AI87" s="38">
        <v>1</v>
      </c>
      <c r="AO87" s="105"/>
      <c r="AP87" s="105"/>
      <c r="AQ87" s="105"/>
      <c r="AR87" s="105"/>
      <c r="AS87" s="7"/>
      <c r="AT87" s="7"/>
      <c r="AU87" s="105"/>
      <c r="AV87" s="105"/>
      <c r="AW87" s="105"/>
      <c r="AX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W87" s="17" t="s">
        <v>163</v>
      </c>
      <c r="EX87" s="62">
        <f>AO23</f>
        <v>0</v>
      </c>
      <c r="EY87" s="19"/>
      <c r="EZ87" s="19"/>
      <c r="FA87" s="19"/>
      <c r="FB87" s="11"/>
      <c r="FC87" s="11"/>
    </row>
    <row r="88" spans="1:160" ht="12.75" customHeight="1" x14ac:dyDescent="0.25">
      <c r="AE88" s="11">
        <v>19</v>
      </c>
      <c r="AF88" s="11">
        <v>2</v>
      </c>
      <c r="AG88" s="38"/>
      <c r="AH88" s="15">
        <v>1.18</v>
      </c>
      <c r="AI88" s="38">
        <v>1</v>
      </c>
      <c r="AO88" s="105"/>
      <c r="AP88" s="105"/>
      <c r="AQ88" s="105"/>
      <c r="AR88" s="105"/>
      <c r="AS88" s="7"/>
      <c r="AT88" s="7"/>
      <c r="AU88" s="105"/>
      <c r="AV88" s="105"/>
      <c r="AW88" s="105"/>
      <c r="AX88" s="105"/>
      <c r="CH88" s="38" t="s">
        <v>36</v>
      </c>
      <c r="CI88" s="29" t="s">
        <v>43</v>
      </c>
      <c r="CT88" s="38" t="s">
        <v>160</v>
      </c>
      <c r="CU88" s="38" t="s">
        <v>267</v>
      </c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X88" s="49">
        <f>IF(EZ86&gt;EX87,1,0)</f>
        <v>0</v>
      </c>
      <c r="EY88" s="38" t="s">
        <v>207</v>
      </c>
      <c r="EZ88" s="38" t="s">
        <v>208</v>
      </c>
      <c r="FB88" s="11"/>
      <c r="FC88" s="11"/>
    </row>
    <row r="89" spans="1:160" ht="12.75" customHeight="1" x14ac:dyDescent="0.25">
      <c r="AE89" s="10">
        <v>20</v>
      </c>
      <c r="AF89" s="11">
        <v>2</v>
      </c>
      <c r="AG89" s="38"/>
      <c r="AH89" s="15">
        <v>1.19</v>
      </c>
      <c r="AI89" s="38">
        <v>1</v>
      </c>
      <c r="AO89" s="105"/>
      <c r="AP89" s="105"/>
      <c r="AQ89" s="105"/>
      <c r="AR89" s="105"/>
      <c r="AS89" s="7"/>
      <c r="AT89" s="7"/>
      <c r="AU89" s="105"/>
      <c r="AV89" s="105"/>
      <c r="AW89" s="105"/>
      <c r="AX89" s="105"/>
      <c r="CH89" s="28" t="s">
        <v>1</v>
      </c>
      <c r="CT89" s="19">
        <v>1</v>
      </c>
      <c r="CU89" s="19" t="e">
        <f>#REF!</f>
        <v>#REF!</v>
      </c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FB89" s="11"/>
      <c r="FC89" s="11"/>
    </row>
    <row r="90" spans="1:160" ht="12.75" customHeight="1" x14ac:dyDescent="0.25">
      <c r="AE90" s="11">
        <v>21</v>
      </c>
      <c r="AF90" s="11">
        <v>2</v>
      </c>
      <c r="AG90" s="38"/>
      <c r="AH90" s="15">
        <v>1.2</v>
      </c>
      <c r="AI90" s="38">
        <v>1</v>
      </c>
      <c r="AO90" s="105"/>
      <c r="AP90" s="105"/>
      <c r="AQ90" s="105"/>
      <c r="AR90" s="105"/>
      <c r="AS90" s="7"/>
      <c r="AT90" s="7"/>
      <c r="AU90" s="105"/>
      <c r="AV90" s="105"/>
      <c r="AW90" s="105"/>
      <c r="AX90" s="105"/>
      <c r="CH90" s="19">
        <v>1</v>
      </c>
      <c r="CI90" s="38" t="s">
        <v>210</v>
      </c>
      <c r="CT90" s="19">
        <v>2</v>
      </c>
      <c r="CU90" s="19" t="e">
        <f>#REF!</f>
        <v>#REF!</v>
      </c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W90" s="6"/>
      <c r="FB90" s="11"/>
      <c r="FC90" s="11"/>
    </row>
    <row r="91" spans="1:160" ht="12.75" customHeight="1" x14ac:dyDescent="0.25">
      <c r="AE91" s="10">
        <v>22</v>
      </c>
      <c r="AF91" s="11">
        <v>2</v>
      </c>
      <c r="AG91" s="38"/>
      <c r="AH91" s="15">
        <v>1.21</v>
      </c>
      <c r="AI91" s="38">
        <v>1</v>
      </c>
      <c r="AO91" s="105"/>
      <c r="AP91" s="105"/>
      <c r="AQ91" s="105"/>
      <c r="AR91" s="105"/>
      <c r="AS91" s="7"/>
      <c r="AT91" s="7"/>
      <c r="AU91" s="105"/>
      <c r="AV91" s="105"/>
      <c r="AW91" s="105"/>
      <c r="AX91" s="105"/>
      <c r="CH91" s="19">
        <v>2</v>
      </c>
      <c r="CI91" s="38" t="s">
        <v>211</v>
      </c>
      <c r="CT91" s="19">
        <v>3</v>
      </c>
      <c r="CU91" s="19" t="e">
        <f>#REF!</f>
        <v>#REF!</v>
      </c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FB91" s="11"/>
      <c r="FC91" s="11"/>
    </row>
    <row r="92" spans="1:160" ht="12.75" customHeight="1" x14ac:dyDescent="0.25">
      <c r="AE92" s="10">
        <v>23</v>
      </c>
      <c r="AF92" s="11">
        <v>2</v>
      </c>
      <c r="AG92" s="38"/>
      <c r="AH92" s="15">
        <v>1.2200000000000002</v>
      </c>
      <c r="AI92" s="38">
        <v>1</v>
      </c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CH92" s="19">
        <v>3</v>
      </c>
      <c r="CI92" s="61" t="s">
        <v>161</v>
      </c>
      <c r="CT92" s="19">
        <v>4</v>
      </c>
      <c r="CU92" s="19" t="e">
        <f>#REF!</f>
        <v>#REF!</v>
      </c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FB92" s="11"/>
      <c r="FC92" s="11"/>
    </row>
    <row r="93" spans="1:160" ht="12.75" customHeight="1" x14ac:dyDescent="0.25">
      <c r="AE93" s="10">
        <v>24</v>
      </c>
      <c r="AF93" s="11">
        <v>2</v>
      </c>
      <c r="AG93" s="38"/>
      <c r="AH93" s="15">
        <v>1.2300000000000002</v>
      </c>
      <c r="AI93" s="38">
        <v>1</v>
      </c>
      <c r="CH93" s="19">
        <v>4</v>
      </c>
      <c r="CI93" s="38" t="s">
        <v>212</v>
      </c>
      <c r="CT93" s="19">
        <v>5</v>
      </c>
      <c r="CU93" s="19" t="e">
        <f>#REF!</f>
        <v>#REF!</v>
      </c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FB93" s="11"/>
      <c r="FC93" s="11"/>
    </row>
    <row r="94" spans="1:160" ht="12.75" customHeight="1" x14ac:dyDescent="0.25">
      <c r="AE94" s="10">
        <v>25</v>
      </c>
      <c r="AF94" s="11">
        <v>2</v>
      </c>
      <c r="AG94" s="38"/>
      <c r="AH94" s="15">
        <v>1.2400000000000002</v>
      </c>
      <c r="AI94" s="38">
        <v>1</v>
      </c>
      <c r="CH94" s="19">
        <v>5</v>
      </c>
      <c r="CI94" s="61" t="s">
        <v>161</v>
      </c>
      <c r="CT94" s="19">
        <v>6</v>
      </c>
      <c r="CU94" s="19" t="e">
        <f>#REF!</f>
        <v>#REF!</v>
      </c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FB94" s="11"/>
      <c r="FC94" s="11"/>
    </row>
    <row r="95" spans="1:160" ht="12.75" customHeight="1" x14ac:dyDescent="0.25">
      <c r="AE95" s="10">
        <v>26</v>
      </c>
      <c r="AF95" s="11">
        <v>2</v>
      </c>
      <c r="AG95" s="38"/>
      <c r="AH95" s="15">
        <v>1.2500000000000002</v>
      </c>
      <c r="AI95" s="38">
        <v>1</v>
      </c>
      <c r="CH95" s="19">
        <v>6</v>
      </c>
      <c r="CI95" s="38" t="s">
        <v>213</v>
      </c>
      <c r="CT95" s="19">
        <v>7</v>
      </c>
      <c r="CU95" s="19" t="e">
        <f>#REF!</f>
        <v>#REF!</v>
      </c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FB95" s="11"/>
      <c r="FC95" s="11"/>
    </row>
    <row r="96" spans="1:160" ht="12.75" customHeight="1" x14ac:dyDescent="0.25">
      <c r="AE96" s="10">
        <v>27</v>
      </c>
      <c r="AF96" s="11">
        <v>3</v>
      </c>
      <c r="AG96" s="38"/>
      <c r="AH96" s="15">
        <v>1.2600000000000002</v>
      </c>
      <c r="AI96" s="38">
        <v>1</v>
      </c>
      <c r="CT96" s="19">
        <v>8</v>
      </c>
      <c r="CU96" s="19" t="e">
        <f>#REF!</f>
        <v>#REF!</v>
      </c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FB96" s="11"/>
      <c r="FC96" s="11"/>
      <c r="FD96" s="11"/>
    </row>
    <row r="97" spans="31:160" ht="12.75" customHeight="1" x14ac:dyDescent="0.25">
      <c r="AE97" s="10">
        <v>28</v>
      </c>
      <c r="AF97" s="11">
        <v>3</v>
      </c>
      <c r="AG97" s="38"/>
      <c r="AH97" s="15">
        <v>1.2700000000000002</v>
      </c>
      <c r="AI97" s="38">
        <v>1</v>
      </c>
      <c r="CT97" s="19">
        <v>9</v>
      </c>
      <c r="CU97" s="19" t="e">
        <f>#REF!</f>
        <v>#REF!</v>
      </c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FB97" s="11"/>
      <c r="FC97" s="11"/>
      <c r="FD97" s="11"/>
    </row>
    <row r="98" spans="31:160" x14ac:dyDescent="0.25">
      <c r="AE98" s="10">
        <v>29</v>
      </c>
      <c r="AF98" s="11">
        <v>3</v>
      </c>
      <c r="AG98" s="38"/>
      <c r="AH98" s="15">
        <v>1.2800000000000002</v>
      </c>
      <c r="AI98" s="38">
        <v>1</v>
      </c>
      <c r="CT98" s="19">
        <v>10</v>
      </c>
      <c r="CU98" s="19" t="e">
        <f>#REF!</f>
        <v>#REF!</v>
      </c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FB98" s="11"/>
      <c r="FC98" s="11"/>
      <c r="FD98" s="11"/>
    </row>
    <row r="99" spans="31:160" ht="15" customHeight="1" x14ac:dyDescent="0.25">
      <c r="AE99" s="10">
        <v>30</v>
      </c>
      <c r="AF99" s="11">
        <v>3</v>
      </c>
      <c r="AG99" s="38"/>
      <c r="AH99" s="15">
        <v>1.2900000000000003</v>
      </c>
      <c r="AI99" s="38">
        <v>1</v>
      </c>
      <c r="CT99" s="19">
        <v>11</v>
      </c>
      <c r="CU99" s="19" t="e">
        <f>#REF!</f>
        <v>#REF!</v>
      </c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FB99" s="11"/>
      <c r="FC99" s="11"/>
      <c r="FD99" s="11"/>
    </row>
    <row r="100" spans="31:160" x14ac:dyDescent="0.25">
      <c r="AE100" s="10">
        <v>31</v>
      </c>
      <c r="AF100" s="11">
        <v>3</v>
      </c>
      <c r="AG100" s="38"/>
      <c r="AH100" s="15">
        <v>1.3000000000000003</v>
      </c>
      <c r="AI100" s="38">
        <v>1</v>
      </c>
      <c r="CT100" s="19">
        <v>12</v>
      </c>
      <c r="CU100" s="19" t="e">
        <f>#REF!</f>
        <v>#REF!</v>
      </c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FB100" s="11"/>
      <c r="FC100" s="11"/>
      <c r="FD100" s="11"/>
    </row>
    <row r="101" spans="31:160" x14ac:dyDescent="0.25">
      <c r="AE101" s="10">
        <v>32</v>
      </c>
      <c r="AF101" s="11">
        <v>3</v>
      </c>
      <c r="AG101" s="38"/>
      <c r="AH101" s="15">
        <v>1.3100000000000003</v>
      </c>
      <c r="AI101" s="38">
        <v>1</v>
      </c>
      <c r="CT101" s="19">
        <v>13</v>
      </c>
      <c r="CU101" s="19" t="e">
        <f>#REF!</f>
        <v>#REF!</v>
      </c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FB101" s="11"/>
      <c r="FC101" s="11"/>
      <c r="FD101" s="11"/>
    </row>
    <row r="102" spans="31:160" ht="13.5" customHeight="1" x14ac:dyDescent="0.25">
      <c r="AE102" s="10">
        <v>33</v>
      </c>
      <c r="AF102" s="11">
        <v>3</v>
      </c>
      <c r="AG102" s="38"/>
      <c r="AH102" s="15">
        <v>1.3200000000000003</v>
      </c>
      <c r="AI102" s="38">
        <v>1</v>
      </c>
      <c r="CT102" s="19">
        <v>14</v>
      </c>
      <c r="CU102" s="19" t="e">
        <f>#REF!</f>
        <v>#REF!</v>
      </c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FB102" s="11"/>
      <c r="FC102" s="11"/>
      <c r="FD102" s="11"/>
    </row>
    <row r="103" spans="31:160" x14ac:dyDescent="0.25">
      <c r="AE103" s="10">
        <v>34</v>
      </c>
      <c r="AF103" s="11">
        <v>3</v>
      </c>
      <c r="AG103" s="38"/>
      <c r="AH103" s="15">
        <v>1.3300000000000003</v>
      </c>
      <c r="AI103" s="38">
        <v>1</v>
      </c>
      <c r="CT103" s="19">
        <v>15</v>
      </c>
      <c r="CU103" s="19" t="e">
        <f>#REF!</f>
        <v>#REF!</v>
      </c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FB103" s="11"/>
      <c r="FC103" s="11"/>
      <c r="FD103" s="11"/>
    </row>
    <row r="104" spans="31:160" ht="13.5" customHeight="1" x14ac:dyDescent="0.25">
      <c r="AE104" s="10">
        <v>35</v>
      </c>
      <c r="AF104" s="11">
        <v>3</v>
      </c>
      <c r="AG104" s="38"/>
      <c r="AH104" s="15">
        <v>1.3400000000000003</v>
      </c>
      <c r="AI104" s="38">
        <v>1</v>
      </c>
      <c r="CT104" s="19">
        <v>16</v>
      </c>
      <c r="CU104" s="19" t="e">
        <f>#REF!</f>
        <v>#REF!</v>
      </c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FB104" s="11"/>
      <c r="FC104" s="11"/>
      <c r="FD104" s="11"/>
    </row>
    <row r="105" spans="31:160" ht="12.75" customHeight="1" x14ac:dyDescent="0.25">
      <c r="AE105" s="10">
        <v>36</v>
      </c>
      <c r="AF105" s="11">
        <v>4</v>
      </c>
      <c r="AG105" s="38"/>
      <c r="AH105" s="15">
        <v>1.3500000000000003</v>
      </c>
      <c r="AI105" s="38">
        <v>1</v>
      </c>
      <c r="CT105" s="19">
        <v>17</v>
      </c>
      <c r="CU105" s="19" t="e">
        <f>#REF!</f>
        <v>#REF!</v>
      </c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FB105" s="11"/>
      <c r="FC105" s="11"/>
      <c r="FD105" s="11"/>
    </row>
    <row r="106" spans="31:160" ht="24.75" customHeight="1" x14ac:dyDescent="0.25">
      <c r="AE106" s="10">
        <v>37</v>
      </c>
      <c r="AF106" s="11">
        <v>4</v>
      </c>
      <c r="AG106" s="38"/>
      <c r="AH106" s="15">
        <v>1.3600000000000003</v>
      </c>
      <c r="AI106" s="38">
        <v>1</v>
      </c>
      <c r="CT106" s="19">
        <v>18</v>
      </c>
      <c r="CU106" s="19" t="e">
        <f>#REF!</f>
        <v>#REF!</v>
      </c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FB106" s="11"/>
      <c r="FC106" s="11"/>
      <c r="FD106" s="11"/>
    </row>
    <row r="107" spans="31:160" ht="19.5" customHeight="1" x14ac:dyDescent="0.25">
      <c r="AE107" s="10">
        <v>38</v>
      </c>
      <c r="AF107" s="11">
        <v>4</v>
      </c>
      <c r="AG107" s="38"/>
      <c r="AH107" s="15">
        <v>1.3700000000000003</v>
      </c>
      <c r="AI107" s="38">
        <v>1</v>
      </c>
      <c r="CT107" s="19">
        <v>19</v>
      </c>
      <c r="CU107" s="19" t="e">
        <f>#REF!</f>
        <v>#REF!</v>
      </c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FB107" s="11"/>
      <c r="FC107" s="11"/>
      <c r="FD107" s="11"/>
    </row>
    <row r="108" spans="31:160" x14ac:dyDescent="0.25">
      <c r="AE108" s="10">
        <v>39</v>
      </c>
      <c r="AF108" s="11">
        <v>4</v>
      </c>
      <c r="AG108" s="38"/>
      <c r="AH108" s="15">
        <v>1.3800000000000003</v>
      </c>
      <c r="AI108" s="38">
        <v>1</v>
      </c>
      <c r="CT108" s="19">
        <v>20</v>
      </c>
      <c r="CU108" s="19" t="e">
        <f>#REF!</f>
        <v>#REF!</v>
      </c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FB108" s="11"/>
      <c r="FC108" s="11"/>
      <c r="FD108" s="11"/>
    </row>
    <row r="109" spans="31:160" x14ac:dyDescent="0.25">
      <c r="AE109" s="10">
        <v>40</v>
      </c>
      <c r="AF109" s="11">
        <v>4</v>
      </c>
      <c r="AG109" s="38"/>
      <c r="AH109" s="15">
        <v>1.3900000000000003</v>
      </c>
      <c r="AI109" s="38">
        <v>1</v>
      </c>
      <c r="CT109" s="19">
        <v>21</v>
      </c>
      <c r="CU109" s="19" t="e">
        <f>#REF!</f>
        <v>#REF!</v>
      </c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FB109" s="11"/>
      <c r="FC109" s="11"/>
      <c r="FD109" s="11"/>
    </row>
    <row r="110" spans="31:160" x14ac:dyDescent="0.25">
      <c r="AE110" s="10">
        <v>41</v>
      </c>
      <c r="AF110" s="11">
        <v>5</v>
      </c>
      <c r="AG110" s="38"/>
      <c r="AH110" s="15">
        <v>1.4000000000000004</v>
      </c>
      <c r="AI110" s="38">
        <v>1</v>
      </c>
      <c r="CT110" s="19">
        <v>22</v>
      </c>
      <c r="CU110" s="19" t="e">
        <f>#REF!</f>
        <v>#REF!</v>
      </c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FB110" s="11"/>
      <c r="FC110" s="11"/>
      <c r="FD110" s="11"/>
    </row>
    <row r="111" spans="31:160" x14ac:dyDescent="0.25">
      <c r="AE111" s="10">
        <v>42</v>
      </c>
      <c r="AF111" s="11">
        <v>5</v>
      </c>
      <c r="AG111" s="38"/>
      <c r="AH111" s="15">
        <v>1.4100000000000004</v>
      </c>
      <c r="AI111" s="38">
        <v>1</v>
      </c>
      <c r="CT111" s="19">
        <v>23</v>
      </c>
      <c r="CU111" s="19" t="e">
        <f>#REF!</f>
        <v>#REF!</v>
      </c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FB111" s="11"/>
      <c r="FC111" s="11"/>
      <c r="FD111" s="11"/>
    </row>
    <row r="112" spans="31:160" x14ac:dyDescent="0.25">
      <c r="AE112" s="10">
        <v>43</v>
      </c>
      <c r="AF112" s="11">
        <v>5</v>
      </c>
      <c r="AG112" s="38"/>
      <c r="AH112" s="15">
        <v>1.4200000000000004</v>
      </c>
      <c r="AI112" s="38">
        <v>1</v>
      </c>
      <c r="CT112" s="19">
        <v>24</v>
      </c>
      <c r="CU112" s="19" t="e">
        <f>#REF!</f>
        <v>#REF!</v>
      </c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FB112" s="11"/>
      <c r="FC112" s="11"/>
      <c r="FD112" s="11"/>
    </row>
    <row r="113" spans="31:160" x14ac:dyDescent="0.25">
      <c r="AE113" s="10">
        <v>44</v>
      </c>
      <c r="AF113" s="11">
        <v>5</v>
      </c>
      <c r="AG113" s="38"/>
      <c r="AH113" s="15">
        <v>1.4300000000000004</v>
      </c>
      <c r="AI113" s="38">
        <v>1</v>
      </c>
      <c r="CT113" s="19">
        <v>25</v>
      </c>
      <c r="CU113" s="19" t="e">
        <f>#REF!</f>
        <v>#REF!</v>
      </c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FB113" s="11"/>
      <c r="FC113" s="11"/>
      <c r="FD113" s="11"/>
    </row>
    <row r="114" spans="31:160" x14ac:dyDescent="0.25">
      <c r="AE114" s="10">
        <v>45</v>
      </c>
      <c r="AF114" s="11">
        <v>6</v>
      </c>
      <c r="AG114" s="38"/>
      <c r="AH114" s="15">
        <v>1.4400000000000004</v>
      </c>
      <c r="AI114" s="38">
        <v>1</v>
      </c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FB114" s="11"/>
      <c r="FC114" s="11"/>
      <c r="FD114" s="11"/>
    </row>
    <row r="115" spans="31:160" x14ac:dyDescent="0.25">
      <c r="AE115" s="10">
        <v>46</v>
      </c>
      <c r="AF115" s="11">
        <v>6</v>
      </c>
      <c r="AG115" s="38"/>
      <c r="AH115" s="15">
        <v>1.4500000000000004</v>
      </c>
      <c r="AI115" s="38">
        <v>1</v>
      </c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FB115" s="11"/>
      <c r="FC115" s="11"/>
      <c r="FD115" s="11"/>
    </row>
    <row r="116" spans="31:160" x14ac:dyDescent="0.25">
      <c r="AE116" s="10">
        <v>47</v>
      </c>
      <c r="AF116" s="11">
        <v>6</v>
      </c>
      <c r="AG116" s="38"/>
      <c r="AH116" s="15">
        <v>1.4600000000000004</v>
      </c>
      <c r="AI116" s="38">
        <v>1</v>
      </c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FB116" s="11"/>
      <c r="FC116" s="11"/>
      <c r="FD116" s="11"/>
    </row>
    <row r="117" spans="31:160" x14ac:dyDescent="0.25">
      <c r="AE117" s="10">
        <v>48</v>
      </c>
      <c r="AF117" s="11">
        <v>6</v>
      </c>
      <c r="AG117" s="38"/>
      <c r="AH117" s="15">
        <v>1.4700000000000004</v>
      </c>
      <c r="AI117" s="38">
        <v>1</v>
      </c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FB117" s="11"/>
      <c r="FC117" s="11"/>
      <c r="FD117" s="11"/>
    </row>
    <row r="118" spans="31:160" x14ac:dyDescent="0.25">
      <c r="AE118" s="10">
        <v>49</v>
      </c>
      <c r="AF118" s="11">
        <v>6</v>
      </c>
      <c r="AG118" s="38"/>
      <c r="AH118" s="15">
        <v>1.4800000000000004</v>
      </c>
      <c r="AI118" s="38">
        <v>1</v>
      </c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FB118" s="11"/>
      <c r="FC118" s="11"/>
      <c r="FD118" s="11"/>
    </row>
    <row r="119" spans="31:160" x14ac:dyDescent="0.25">
      <c r="AE119" s="10">
        <v>50</v>
      </c>
      <c r="AF119" s="11">
        <v>6</v>
      </c>
      <c r="AG119" s="38"/>
      <c r="AH119" s="15">
        <v>1.4900000000000004</v>
      </c>
      <c r="AI119" s="38">
        <v>1</v>
      </c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FB119" s="11"/>
      <c r="FC119" s="11"/>
      <c r="FD119" s="11"/>
    </row>
    <row r="120" spans="31:160" x14ac:dyDescent="0.25">
      <c r="AE120" s="10">
        <v>51</v>
      </c>
      <c r="AF120" s="11">
        <v>6</v>
      </c>
      <c r="AG120" s="38"/>
      <c r="AH120" s="15">
        <v>1.5000000000000004</v>
      </c>
      <c r="AI120" s="38">
        <v>1</v>
      </c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FB120" s="11"/>
      <c r="FC120" s="11"/>
      <c r="FD120" s="11"/>
    </row>
    <row r="121" spans="31:160" x14ac:dyDescent="0.25">
      <c r="AE121" s="10">
        <v>52</v>
      </c>
      <c r="AF121" s="11">
        <v>6</v>
      </c>
      <c r="AG121" s="38"/>
      <c r="AH121" s="15">
        <v>1.5100000000000005</v>
      </c>
      <c r="AI121" s="38">
        <v>1</v>
      </c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FB121" s="11"/>
      <c r="FC121" s="11"/>
      <c r="FD121" s="11"/>
    </row>
    <row r="122" spans="31:160" x14ac:dyDescent="0.25">
      <c r="AE122" s="10">
        <v>53</v>
      </c>
      <c r="AF122" s="11">
        <v>6</v>
      </c>
      <c r="AG122" s="38"/>
      <c r="AH122" s="15">
        <v>1.5200000000000005</v>
      </c>
      <c r="AI122" s="38">
        <v>1</v>
      </c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FB122" s="11"/>
      <c r="FC122" s="11"/>
      <c r="FD122" s="11"/>
    </row>
    <row r="123" spans="31:160" x14ac:dyDescent="0.25">
      <c r="AE123" s="10">
        <v>54</v>
      </c>
      <c r="AF123" s="11">
        <v>6</v>
      </c>
      <c r="AG123" s="38"/>
      <c r="AH123" s="15">
        <v>1.5300000000000005</v>
      </c>
      <c r="AI123" s="38">
        <v>1</v>
      </c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FB123" s="11"/>
      <c r="FC123" s="11"/>
      <c r="FD123" s="11"/>
    </row>
    <row r="124" spans="31:160" x14ac:dyDescent="0.25">
      <c r="AH124" s="15">
        <v>1.5400000000000005</v>
      </c>
      <c r="AI124" s="38">
        <v>1</v>
      </c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/>
      <c r="DM124" s="105"/>
      <c r="DN124" s="105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FB124" s="11"/>
      <c r="FC124" s="11"/>
      <c r="FD124" s="11"/>
    </row>
    <row r="125" spans="31:160" x14ac:dyDescent="0.25">
      <c r="AH125" s="55">
        <v>1.5500000000000005</v>
      </c>
      <c r="AI125" s="38">
        <v>1</v>
      </c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FB125" s="11"/>
      <c r="FC125" s="11"/>
      <c r="FD125" s="11"/>
    </row>
    <row r="126" spans="31:160" x14ac:dyDescent="0.25">
      <c r="AH126" s="55">
        <v>1.5600000000000005</v>
      </c>
      <c r="AI126" s="38">
        <v>1</v>
      </c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FB126" s="11"/>
      <c r="FC126" s="11"/>
      <c r="FD126" s="11"/>
    </row>
    <row r="127" spans="31:160" x14ac:dyDescent="0.25">
      <c r="AH127" s="55">
        <v>1.5700000000000005</v>
      </c>
      <c r="AI127" s="38">
        <v>1</v>
      </c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FB127" s="11"/>
      <c r="FC127" s="11"/>
      <c r="FD127" s="11"/>
    </row>
    <row r="128" spans="31:160" x14ac:dyDescent="0.25">
      <c r="AH128" s="55">
        <v>1.5800000000000005</v>
      </c>
      <c r="AI128" s="38">
        <v>1</v>
      </c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FB128" s="11"/>
      <c r="FC128" s="11"/>
      <c r="FD128" s="11"/>
    </row>
    <row r="129" spans="34:160" x14ac:dyDescent="0.25">
      <c r="AH129" s="55">
        <v>1.5900000000000005</v>
      </c>
      <c r="AI129" s="38">
        <v>1</v>
      </c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FB129" s="11"/>
      <c r="FC129" s="11"/>
      <c r="FD129" s="11"/>
    </row>
    <row r="130" spans="34:160" x14ac:dyDescent="0.25">
      <c r="AH130" s="55">
        <v>1.6000000000000005</v>
      </c>
      <c r="AI130" s="38">
        <v>1</v>
      </c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FB130" s="11"/>
      <c r="FC130" s="11"/>
      <c r="FD130" s="11"/>
    </row>
    <row r="131" spans="34:160" x14ac:dyDescent="0.25">
      <c r="AH131" s="55">
        <v>1.6100000000000005</v>
      </c>
      <c r="AI131" s="38">
        <v>1</v>
      </c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FB131" s="11"/>
      <c r="FC131" s="11"/>
      <c r="FD131" s="11"/>
    </row>
    <row r="132" spans="34:160" x14ac:dyDescent="0.25">
      <c r="AH132" s="55">
        <v>1.6200000000000006</v>
      </c>
      <c r="AI132" s="38">
        <v>1</v>
      </c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FB132" s="11"/>
      <c r="FC132" s="11"/>
      <c r="FD132" s="11"/>
    </row>
    <row r="133" spans="34:160" x14ac:dyDescent="0.25">
      <c r="AH133" s="55">
        <v>1.6300000000000006</v>
      </c>
      <c r="AI133" s="38">
        <v>1</v>
      </c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FB133" s="11"/>
      <c r="FC133" s="11"/>
      <c r="FD133" s="11"/>
    </row>
    <row r="134" spans="34:160" x14ac:dyDescent="0.25">
      <c r="AH134" s="55">
        <v>1.6400000000000006</v>
      </c>
      <c r="AI134" s="38">
        <v>1</v>
      </c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FB134" s="11"/>
      <c r="FC134" s="11"/>
      <c r="FD134" s="11"/>
    </row>
    <row r="135" spans="34:160" x14ac:dyDescent="0.25">
      <c r="AH135" s="55">
        <v>1.6500000000000006</v>
      </c>
      <c r="AI135" s="38">
        <v>1</v>
      </c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FB135" s="11"/>
      <c r="FC135" s="11"/>
      <c r="FD135" s="11"/>
    </row>
    <row r="136" spans="34:160" x14ac:dyDescent="0.25">
      <c r="AH136" s="55">
        <v>1.6600000000000006</v>
      </c>
      <c r="AI136" s="38">
        <v>1</v>
      </c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FB136" s="11"/>
      <c r="FC136" s="11"/>
      <c r="FD136" s="11"/>
    </row>
    <row r="137" spans="34:160" x14ac:dyDescent="0.25">
      <c r="AH137" s="55">
        <v>1.6700000000000006</v>
      </c>
      <c r="AI137" s="38">
        <v>1</v>
      </c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FB137" s="11"/>
      <c r="FC137" s="11"/>
      <c r="FD137" s="11"/>
    </row>
    <row r="138" spans="34:160" x14ac:dyDescent="0.25">
      <c r="AH138" s="55">
        <v>1.6800000000000006</v>
      </c>
      <c r="AI138" s="38">
        <v>1</v>
      </c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FB138" s="11"/>
      <c r="FC138" s="11"/>
      <c r="FD138" s="11"/>
    </row>
    <row r="139" spans="34:160" x14ac:dyDescent="0.25">
      <c r="AH139" s="55">
        <v>1.6900000000000006</v>
      </c>
      <c r="AI139" s="38">
        <v>1</v>
      </c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FB139" s="11"/>
      <c r="FC139" s="11"/>
      <c r="FD139" s="11"/>
    </row>
    <row r="140" spans="34:160" x14ac:dyDescent="0.25">
      <c r="AH140" s="55">
        <v>1.7000000000000006</v>
      </c>
      <c r="AI140" s="38">
        <v>1</v>
      </c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FB140" s="11"/>
      <c r="FC140" s="11"/>
      <c r="FD140" s="11"/>
    </row>
    <row r="141" spans="34:160" x14ac:dyDescent="0.25">
      <c r="AH141" s="55">
        <v>1.7100000000000006</v>
      </c>
      <c r="AI141" s="38">
        <v>1</v>
      </c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FB141" s="11"/>
      <c r="FC141" s="11"/>
      <c r="FD141" s="11"/>
    </row>
    <row r="142" spans="34:160" x14ac:dyDescent="0.25">
      <c r="AH142" s="55">
        <v>1.7200000000000006</v>
      </c>
      <c r="AI142" s="38">
        <v>1</v>
      </c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FB142" s="11"/>
      <c r="FC142" s="11"/>
      <c r="FD142" s="11"/>
    </row>
    <row r="143" spans="34:160" x14ac:dyDescent="0.25">
      <c r="AH143" s="55">
        <v>1.7300000000000006</v>
      </c>
      <c r="AI143" s="38">
        <v>1</v>
      </c>
      <c r="CX143" s="105"/>
      <c r="CY143" s="105"/>
      <c r="CZ143" s="105"/>
      <c r="DA143" s="105"/>
      <c r="DB143" s="105"/>
      <c r="DC143" s="105"/>
      <c r="DD143" s="105"/>
      <c r="DE143" s="105"/>
      <c r="DF143" s="105"/>
      <c r="DG143" s="105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FB143" s="11"/>
      <c r="FC143" s="11"/>
      <c r="FD143" s="11"/>
    </row>
    <row r="144" spans="34:160" x14ac:dyDescent="0.25">
      <c r="AH144" s="55">
        <v>1.7400000000000007</v>
      </c>
      <c r="AI144" s="38">
        <v>1</v>
      </c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FB144" s="11"/>
      <c r="FC144" s="11"/>
      <c r="FD144" s="11"/>
    </row>
    <row r="145" spans="34:160" x14ac:dyDescent="0.25">
      <c r="AH145" s="55">
        <v>1.7500000000000007</v>
      </c>
      <c r="AI145" s="38">
        <v>1</v>
      </c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FB145" s="11"/>
      <c r="FC145" s="11"/>
      <c r="FD145" s="11"/>
    </row>
    <row r="146" spans="34:160" x14ac:dyDescent="0.25">
      <c r="AH146" s="55">
        <v>1.7600000000000007</v>
      </c>
      <c r="AI146" s="38">
        <v>1</v>
      </c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FB146" s="11"/>
      <c r="FC146" s="11"/>
      <c r="FD146" s="11"/>
    </row>
    <row r="147" spans="34:160" x14ac:dyDescent="0.25">
      <c r="AH147" s="55">
        <v>1.7700000000000007</v>
      </c>
      <c r="AI147" s="38">
        <v>1</v>
      </c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FB147" s="11"/>
      <c r="FC147" s="11"/>
      <c r="FD147" s="11"/>
    </row>
    <row r="148" spans="34:160" x14ac:dyDescent="0.25">
      <c r="AH148" s="55">
        <v>1.7800000000000007</v>
      </c>
      <c r="AI148" s="38">
        <v>1</v>
      </c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FB148" s="11"/>
      <c r="FC148" s="11"/>
      <c r="FD148" s="11"/>
    </row>
    <row r="149" spans="34:160" x14ac:dyDescent="0.25">
      <c r="AH149" s="55">
        <v>1.7900000000000007</v>
      </c>
      <c r="AI149" s="38">
        <v>1</v>
      </c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FB149" s="11"/>
      <c r="FC149" s="11"/>
      <c r="FD149" s="11"/>
    </row>
    <row r="150" spans="34:160" x14ac:dyDescent="0.25">
      <c r="AH150" s="55">
        <v>1.8000000000000007</v>
      </c>
      <c r="AI150" s="38">
        <v>1</v>
      </c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FB150" s="11"/>
      <c r="FC150" s="11"/>
      <c r="FD150" s="11"/>
    </row>
    <row r="151" spans="34:160" x14ac:dyDescent="0.25">
      <c r="AH151" s="55">
        <v>1.8100000000000007</v>
      </c>
      <c r="AI151" s="38">
        <v>1</v>
      </c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FB151" s="11"/>
      <c r="FC151" s="11"/>
      <c r="FD151" s="11"/>
    </row>
    <row r="152" spans="34:160" x14ac:dyDescent="0.25">
      <c r="AH152" s="55">
        <v>1.8200000000000007</v>
      </c>
      <c r="AI152" s="38">
        <v>1</v>
      </c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FB152" s="11"/>
      <c r="FC152" s="11"/>
      <c r="FD152" s="11"/>
    </row>
    <row r="153" spans="34:160" x14ac:dyDescent="0.25">
      <c r="AH153" s="55">
        <v>1.8300000000000007</v>
      </c>
      <c r="AI153" s="38">
        <v>1</v>
      </c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FB153" s="11"/>
      <c r="FC153" s="11"/>
      <c r="FD153" s="11"/>
    </row>
    <row r="154" spans="34:160" x14ac:dyDescent="0.25">
      <c r="AH154" s="55">
        <v>1.8400000000000007</v>
      </c>
      <c r="AI154" s="38">
        <v>1</v>
      </c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FB154" s="11"/>
      <c r="FC154" s="11"/>
      <c r="FD154" s="11"/>
    </row>
    <row r="155" spans="34:160" x14ac:dyDescent="0.25">
      <c r="AH155" s="55">
        <v>1.8500000000000008</v>
      </c>
      <c r="AI155" s="38">
        <v>1</v>
      </c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FB155" s="11"/>
      <c r="FC155" s="11"/>
      <c r="FD155" s="11"/>
    </row>
    <row r="156" spans="34:160" x14ac:dyDescent="0.25">
      <c r="AH156" s="55">
        <v>1.8600000000000008</v>
      </c>
      <c r="AI156" s="38">
        <v>1</v>
      </c>
      <c r="CX156" s="105"/>
      <c r="CY156" s="105"/>
      <c r="CZ156" s="105"/>
      <c r="DA156" s="105"/>
      <c r="DB156" s="105"/>
      <c r="DC156" s="105"/>
      <c r="DD156" s="105"/>
      <c r="DE156" s="105"/>
      <c r="DF156" s="105"/>
      <c r="DG156" s="105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FB156" s="11"/>
      <c r="FC156" s="11"/>
      <c r="FD156" s="11"/>
    </row>
    <row r="157" spans="34:160" x14ac:dyDescent="0.25">
      <c r="AH157" s="55">
        <v>1.8700000000000008</v>
      </c>
      <c r="AI157" s="38">
        <v>1</v>
      </c>
      <c r="CX157" s="105"/>
      <c r="CY157" s="105"/>
      <c r="CZ157" s="105"/>
      <c r="DA157" s="105"/>
      <c r="DB157" s="105"/>
      <c r="DC157" s="105"/>
      <c r="DD157" s="105"/>
      <c r="DE157" s="105"/>
      <c r="DF157" s="105"/>
      <c r="DG157" s="105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FB157" s="11"/>
      <c r="FC157" s="11"/>
      <c r="FD157" s="11"/>
    </row>
    <row r="158" spans="34:160" x14ac:dyDescent="0.25">
      <c r="AH158" s="55">
        <v>1.8800000000000008</v>
      </c>
      <c r="AI158" s="38">
        <v>1</v>
      </c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FB158" s="11"/>
      <c r="FC158" s="11"/>
      <c r="FD158" s="11"/>
    </row>
    <row r="159" spans="34:160" x14ac:dyDescent="0.25">
      <c r="AH159" s="55">
        <v>1.8900000000000008</v>
      </c>
      <c r="AI159" s="11">
        <v>1</v>
      </c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FB159" s="11"/>
      <c r="FC159" s="11"/>
      <c r="FD159" s="11"/>
    </row>
    <row r="160" spans="34:160" x14ac:dyDescent="0.25">
      <c r="AH160" s="55">
        <v>1.9000000000000008</v>
      </c>
      <c r="AI160" s="11">
        <v>1</v>
      </c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FB160" s="11"/>
      <c r="FC160" s="11"/>
      <c r="FD160" s="11"/>
    </row>
    <row r="161" spans="34:160" x14ac:dyDescent="0.25">
      <c r="AH161" s="55">
        <v>1.9100000000000008</v>
      </c>
      <c r="AI161" s="11">
        <v>1</v>
      </c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FB161" s="11"/>
      <c r="FC161" s="11"/>
      <c r="FD161" s="11"/>
    </row>
    <row r="162" spans="34:160" x14ac:dyDescent="0.25">
      <c r="AH162" s="55">
        <v>1.9200000000000008</v>
      </c>
      <c r="AI162" s="11">
        <v>1</v>
      </c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FB162" s="11"/>
      <c r="FC162" s="11"/>
      <c r="FD162" s="11"/>
    </row>
    <row r="163" spans="34:160" x14ac:dyDescent="0.25">
      <c r="AH163" s="55">
        <v>1.9300000000000008</v>
      </c>
      <c r="AI163" s="11">
        <v>1</v>
      </c>
      <c r="CX163" s="105"/>
      <c r="CY163" s="105"/>
      <c r="CZ163" s="105"/>
      <c r="DA163" s="105"/>
      <c r="DB163" s="105"/>
      <c r="DC163" s="105"/>
      <c r="DD163" s="105"/>
      <c r="DE163" s="105"/>
      <c r="DF163" s="105"/>
      <c r="DG163" s="105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FB163" s="11"/>
      <c r="FC163" s="11"/>
      <c r="FD163" s="11"/>
    </row>
    <row r="164" spans="34:160" x14ac:dyDescent="0.25">
      <c r="AH164" s="55">
        <v>1.9400000000000008</v>
      </c>
      <c r="AI164" s="11">
        <v>1</v>
      </c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FB164" s="11"/>
      <c r="FC164" s="11"/>
      <c r="FD164" s="11"/>
    </row>
    <row r="165" spans="34:160" x14ac:dyDescent="0.25">
      <c r="AH165" s="55">
        <v>1.9500000000000008</v>
      </c>
      <c r="AI165" s="11">
        <v>1</v>
      </c>
      <c r="CX165" s="105"/>
      <c r="CY165" s="105"/>
      <c r="CZ165" s="105"/>
      <c r="DA165" s="105"/>
      <c r="DB165" s="105"/>
      <c r="DC165" s="105"/>
      <c r="DD165" s="105"/>
      <c r="DE165" s="105"/>
      <c r="DF165" s="105"/>
      <c r="DG165" s="105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FB165" s="11"/>
      <c r="FC165" s="11"/>
      <c r="FD165" s="11"/>
    </row>
    <row r="166" spans="34:160" x14ac:dyDescent="0.25">
      <c r="AH166" s="55">
        <v>1.9600000000000009</v>
      </c>
      <c r="AI166" s="11">
        <v>1</v>
      </c>
      <c r="CX166" s="105"/>
      <c r="CY166" s="105"/>
      <c r="CZ166" s="105"/>
      <c r="DA166" s="105"/>
      <c r="DB166" s="105"/>
      <c r="DC166" s="105"/>
      <c r="DD166" s="105"/>
      <c r="DE166" s="105"/>
      <c r="DF166" s="105"/>
      <c r="DG166" s="105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FB166" s="11"/>
      <c r="FC166" s="11"/>
      <c r="FD166" s="11"/>
    </row>
    <row r="167" spans="34:160" x14ac:dyDescent="0.25">
      <c r="AH167" s="55">
        <v>1.9700000000000009</v>
      </c>
      <c r="AI167" s="11">
        <v>1</v>
      </c>
      <c r="CX167" s="105"/>
      <c r="CY167" s="105"/>
      <c r="CZ167" s="105"/>
      <c r="DA167" s="105"/>
      <c r="DB167" s="105"/>
      <c r="DC167" s="105"/>
      <c r="DD167" s="105"/>
      <c r="DE167" s="105"/>
      <c r="DF167" s="105"/>
      <c r="DG167" s="105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FB167" s="11"/>
      <c r="FC167" s="11"/>
      <c r="FD167" s="11"/>
    </row>
    <row r="168" spans="34:160" x14ac:dyDescent="0.25">
      <c r="AH168" s="55">
        <v>1.9800000000000009</v>
      </c>
      <c r="AI168" s="11">
        <v>1</v>
      </c>
      <c r="CX168" s="105"/>
      <c r="CY168" s="105"/>
      <c r="CZ168" s="105"/>
      <c r="DA168" s="105"/>
      <c r="DB168" s="105"/>
      <c r="DC168" s="105"/>
      <c r="DD168" s="105"/>
      <c r="DE168" s="105"/>
      <c r="DF168" s="105"/>
      <c r="DG168" s="105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FB168" s="11"/>
      <c r="FC168" s="11"/>
      <c r="FD168" s="11"/>
    </row>
    <row r="169" spans="34:160" x14ac:dyDescent="0.25">
      <c r="AH169" s="55">
        <v>1.9900000000000009</v>
      </c>
      <c r="AI169" s="11">
        <v>1</v>
      </c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FB169" s="11"/>
      <c r="FC169" s="11"/>
      <c r="FD169" s="11"/>
    </row>
    <row r="170" spans="34:160" x14ac:dyDescent="0.25">
      <c r="AH170" s="55">
        <v>2.0000000000000009</v>
      </c>
      <c r="AI170" s="11">
        <v>1</v>
      </c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FB170" s="11"/>
      <c r="FC170" s="11"/>
      <c r="FD170" s="11"/>
    </row>
    <row r="171" spans="34:160" x14ac:dyDescent="0.25">
      <c r="AH171" s="55">
        <v>2.0100000000000007</v>
      </c>
      <c r="AI171" s="11">
        <v>2</v>
      </c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FB171" s="11"/>
      <c r="FC171" s="11"/>
      <c r="FD171" s="11"/>
    </row>
    <row r="172" spans="34:160" x14ac:dyDescent="0.25">
      <c r="AH172" s="55">
        <v>2.0200000000000005</v>
      </c>
      <c r="AI172" s="11">
        <v>2</v>
      </c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FB172" s="11"/>
      <c r="FC172" s="11"/>
      <c r="FD172" s="11"/>
    </row>
    <row r="173" spans="34:160" x14ac:dyDescent="0.25">
      <c r="AH173" s="55">
        <v>2.0300000000000002</v>
      </c>
      <c r="AI173" s="11">
        <v>2</v>
      </c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FB173" s="11"/>
      <c r="FC173" s="11"/>
      <c r="FD173" s="11"/>
    </row>
    <row r="174" spans="34:160" x14ac:dyDescent="0.25">
      <c r="AH174" s="55">
        <v>2.04</v>
      </c>
      <c r="AI174" s="11">
        <v>2</v>
      </c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FB174" s="11"/>
      <c r="FC174" s="11"/>
      <c r="FD174" s="11"/>
    </row>
    <row r="175" spans="34:160" x14ac:dyDescent="0.25">
      <c r="AH175" s="55">
        <v>2.0499999999999998</v>
      </c>
      <c r="AI175" s="11">
        <v>2</v>
      </c>
      <c r="CX175" s="105"/>
      <c r="CY175" s="105"/>
      <c r="CZ175" s="105"/>
      <c r="DA175" s="105"/>
      <c r="DB175" s="105"/>
      <c r="DC175" s="105"/>
      <c r="DD175" s="105"/>
      <c r="DE175" s="105"/>
      <c r="DF175" s="105"/>
      <c r="DG175" s="105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FB175" s="11"/>
      <c r="FC175" s="11"/>
      <c r="FD175" s="11"/>
    </row>
    <row r="176" spans="34:160" x14ac:dyDescent="0.25">
      <c r="AH176" s="55">
        <v>2.0599999999999996</v>
      </c>
      <c r="AI176" s="11">
        <v>2</v>
      </c>
      <c r="CX176" s="105"/>
      <c r="CY176" s="105"/>
      <c r="CZ176" s="105"/>
      <c r="DA176" s="105"/>
      <c r="DB176" s="105"/>
      <c r="DC176" s="105"/>
      <c r="DD176" s="105"/>
      <c r="DE176" s="105"/>
      <c r="DF176" s="105"/>
      <c r="DG176" s="105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FB176" s="11"/>
      <c r="FC176" s="11"/>
      <c r="FD176" s="11"/>
    </row>
    <row r="177" spans="34:160" x14ac:dyDescent="0.25">
      <c r="AH177" s="55">
        <v>2.0699999999999994</v>
      </c>
      <c r="AI177" s="11">
        <v>2</v>
      </c>
      <c r="CX177" s="105"/>
      <c r="CY177" s="105"/>
      <c r="CZ177" s="105"/>
      <c r="DA177" s="105"/>
      <c r="DB177" s="105"/>
      <c r="DC177" s="105"/>
      <c r="DD177" s="105"/>
      <c r="DE177" s="105"/>
      <c r="DF177" s="105"/>
      <c r="DG177" s="105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FB177" s="11"/>
      <c r="FC177" s="11"/>
      <c r="FD177" s="11"/>
    </row>
    <row r="178" spans="34:160" x14ac:dyDescent="0.25">
      <c r="AH178" s="55">
        <v>2.0799999999999992</v>
      </c>
      <c r="AI178" s="11">
        <v>2</v>
      </c>
      <c r="CX178" s="105"/>
      <c r="CY178" s="105"/>
      <c r="CZ178" s="105"/>
      <c r="DA178" s="105"/>
      <c r="DB178" s="105"/>
      <c r="DC178" s="105"/>
      <c r="DD178" s="105"/>
      <c r="DE178" s="105"/>
      <c r="DF178" s="105"/>
      <c r="DG178" s="105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FB178" s="11"/>
      <c r="FC178" s="11"/>
      <c r="FD178" s="11"/>
    </row>
    <row r="179" spans="34:160" x14ac:dyDescent="0.25">
      <c r="AH179" s="55">
        <v>2.089999999999999</v>
      </c>
      <c r="AI179" s="11">
        <v>2</v>
      </c>
      <c r="CX179" s="105"/>
      <c r="CY179" s="105"/>
      <c r="CZ179" s="105"/>
      <c r="DA179" s="105"/>
      <c r="DB179" s="105"/>
      <c r="DC179" s="105"/>
      <c r="DD179" s="105"/>
      <c r="DE179" s="105"/>
      <c r="DF179" s="105"/>
      <c r="DG179" s="105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FB179" s="11"/>
      <c r="FC179" s="11"/>
      <c r="FD179" s="11"/>
    </row>
    <row r="180" spans="34:160" x14ac:dyDescent="0.25">
      <c r="AH180" s="55">
        <v>2.0999999999999988</v>
      </c>
      <c r="AI180" s="11">
        <v>2</v>
      </c>
      <c r="CX180" s="105"/>
      <c r="CY180" s="105"/>
      <c r="CZ180" s="105"/>
      <c r="DA180" s="105"/>
      <c r="DB180" s="105"/>
      <c r="DC180" s="105"/>
      <c r="DD180" s="105"/>
      <c r="DE180" s="105"/>
      <c r="DF180" s="105"/>
      <c r="DG180" s="105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FB180" s="11"/>
      <c r="FC180" s="11"/>
      <c r="FD180" s="11"/>
    </row>
    <row r="181" spans="34:160" x14ac:dyDescent="0.25">
      <c r="AH181" s="55">
        <v>2.1099999999999985</v>
      </c>
      <c r="AI181" s="11">
        <v>2</v>
      </c>
      <c r="CX181" s="105"/>
      <c r="CY181" s="105"/>
      <c r="CZ181" s="105"/>
      <c r="DA181" s="105"/>
      <c r="DB181" s="105"/>
      <c r="DC181" s="105"/>
      <c r="DD181" s="105"/>
      <c r="DE181" s="105"/>
      <c r="DF181" s="105"/>
      <c r="DG181" s="105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FB181" s="11"/>
      <c r="FC181" s="11"/>
      <c r="FD181" s="11"/>
    </row>
    <row r="182" spans="34:160" x14ac:dyDescent="0.25">
      <c r="AH182" s="55">
        <v>2.1199999999999983</v>
      </c>
      <c r="AI182" s="11">
        <v>2</v>
      </c>
      <c r="CX182" s="105"/>
      <c r="CY182" s="105"/>
      <c r="CZ182" s="105"/>
      <c r="DA182" s="105"/>
      <c r="DB182" s="105"/>
      <c r="DC182" s="105"/>
      <c r="DD182" s="105"/>
      <c r="DE182" s="105"/>
      <c r="DF182" s="105"/>
      <c r="DG182" s="105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FB182" s="11"/>
      <c r="FC182" s="11"/>
      <c r="FD182" s="11"/>
    </row>
    <row r="183" spans="34:160" x14ac:dyDescent="0.25">
      <c r="AH183" s="55">
        <v>2.1299999999999981</v>
      </c>
      <c r="AI183" s="11">
        <v>2</v>
      </c>
      <c r="CX183" s="105"/>
      <c r="CY183" s="105"/>
      <c r="CZ183" s="105"/>
      <c r="DA183" s="105"/>
      <c r="DB183" s="105"/>
      <c r="DC183" s="105"/>
      <c r="DD183" s="105"/>
      <c r="DE183" s="105"/>
      <c r="DF183" s="105"/>
      <c r="DG183" s="105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FB183" s="11"/>
      <c r="FC183" s="11"/>
      <c r="FD183" s="11"/>
    </row>
    <row r="184" spans="34:160" x14ac:dyDescent="0.25">
      <c r="AH184" s="55">
        <v>2.1399999999999979</v>
      </c>
      <c r="AI184" s="11">
        <v>2</v>
      </c>
      <c r="CX184" s="105"/>
      <c r="CY184" s="105"/>
      <c r="CZ184" s="105"/>
      <c r="DA184" s="105"/>
      <c r="DB184" s="105"/>
      <c r="DC184" s="105"/>
      <c r="DD184" s="105"/>
      <c r="DE184" s="105"/>
      <c r="DF184" s="105"/>
      <c r="DG184" s="105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FB184" s="11"/>
      <c r="FC184" s="11"/>
      <c r="FD184" s="11"/>
    </row>
    <row r="185" spans="34:160" x14ac:dyDescent="0.25">
      <c r="AH185" s="55">
        <v>2.1499999999999977</v>
      </c>
      <c r="AI185" s="11">
        <v>2</v>
      </c>
      <c r="CX185" s="105"/>
      <c r="CY185" s="105"/>
      <c r="CZ185" s="105"/>
      <c r="DA185" s="105"/>
      <c r="DB185" s="105"/>
      <c r="DC185" s="105"/>
      <c r="DD185" s="105"/>
      <c r="DE185" s="105"/>
      <c r="DF185" s="105"/>
      <c r="DG185" s="105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FB185" s="11"/>
      <c r="FC185" s="11"/>
      <c r="FD185" s="11"/>
    </row>
    <row r="186" spans="34:160" x14ac:dyDescent="0.25">
      <c r="AH186" s="55">
        <v>2.1599999999999975</v>
      </c>
      <c r="AI186" s="11">
        <v>2</v>
      </c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FB186" s="11"/>
      <c r="FC186" s="11"/>
      <c r="FD186" s="11"/>
    </row>
    <row r="187" spans="34:160" x14ac:dyDescent="0.25">
      <c r="AH187" s="55">
        <v>2.1699999999999973</v>
      </c>
      <c r="AI187" s="11">
        <v>2</v>
      </c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FB187" s="11"/>
      <c r="FC187" s="11"/>
      <c r="FD187" s="11"/>
    </row>
    <row r="188" spans="34:160" x14ac:dyDescent="0.25">
      <c r="AH188" s="55">
        <v>2.1799999999999971</v>
      </c>
      <c r="AI188" s="11">
        <v>2</v>
      </c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FB188" s="11"/>
      <c r="FC188" s="11"/>
      <c r="FD188" s="11"/>
    </row>
    <row r="189" spans="34:160" x14ac:dyDescent="0.25">
      <c r="AH189" s="55">
        <v>2.1899999999999968</v>
      </c>
      <c r="AI189" s="11">
        <v>2</v>
      </c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FB189" s="11"/>
      <c r="FC189" s="11"/>
      <c r="FD189" s="11"/>
    </row>
    <row r="190" spans="34:160" x14ac:dyDescent="0.25">
      <c r="AH190" s="55">
        <v>2.1999999999999966</v>
      </c>
      <c r="AI190" s="11">
        <v>2</v>
      </c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FB190" s="11"/>
      <c r="FC190" s="11"/>
      <c r="FD190" s="11"/>
    </row>
    <row r="191" spans="34:160" x14ac:dyDescent="0.25">
      <c r="AH191" s="55">
        <v>2.2099999999999964</v>
      </c>
      <c r="AI191" s="11">
        <v>2</v>
      </c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FB191" s="11"/>
      <c r="FC191" s="11"/>
      <c r="FD191" s="11"/>
    </row>
    <row r="192" spans="34:160" x14ac:dyDescent="0.25">
      <c r="AH192" s="55">
        <v>2.2199999999999962</v>
      </c>
      <c r="AI192" s="11">
        <v>2</v>
      </c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FB192" s="11"/>
      <c r="FC192" s="11"/>
      <c r="FD192" s="11"/>
    </row>
    <row r="193" spans="34:160" x14ac:dyDescent="0.25">
      <c r="AH193" s="55">
        <v>2.229999999999996</v>
      </c>
      <c r="AI193" s="11">
        <v>2</v>
      </c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FB193" s="11"/>
      <c r="FC193" s="11"/>
      <c r="FD193" s="11"/>
    </row>
    <row r="194" spans="34:160" x14ac:dyDescent="0.25">
      <c r="AH194" s="55">
        <v>2.2399999999999958</v>
      </c>
      <c r="AI194" s="11">
        <v>2</v>
      </c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FB194" s="11"/>
      <c r="FC194" s="11"/>
      <c r="FD194" s="11"/>
    </row>
    <row r="195" spans="34:160" x14ac:dyDescent="0.25">
      <c r="AH195" s="55">
        <v>2.2499999999999956</v>
      </c>
      <c r="AI195" s="11">
        <v>2</v>
      </c>
      <c r="CX195" s="105"/>
      <c r="CY195" s="105"/>
      <c r="CZ195" s="105"/>
      <c r="DA195" s="105"/>
      <c r="DB195" s="105"/>
      <c r="DC195" s="105"/>
      <c r="DD195" s="105"/>
      <c r="DE195" s="105"/>
      <c r="DF195" s="105"/>
      <c r="DG195" s="105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FB195" s="11"/>
      <c r="FC195" s="11"/>
      <c r="FD195" s="11"/>
    </row>
    <row r="196" spans="34:160" x14ac:dyDescent="0.25">
      <c r="AH196" s="55">
        <v>2.2599999999999953</v>
      </c>
      <c r="AI196" s="11">
        <v>2</v>
      </c>
      <c r="CX196" s="105"/>
      <c r="CY196" s="105"/>
      <c r="CZ196" s="105"/>
      <c r="DA196" s="105"/>
      <c r="DB196" s="105"/>
      <c r="DC196" s="105"/>
      <c r="DD196" s="105"/>
      <c r="DE196" s="105"/>
      <c r="DF196" s="105"/>
      <c r="DG196" s="105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FB196" s="11"/>
      <c r="FC196" s="11"/>
      <c r="FD196" s="11"/>
    </row>
    <row r="197" spans="34:160" x14ac:dyDescent="0.25">
      <c r="AH197" s="55">
        <v>2.2699999999999951</v>
      </c>
      <c r="AI197" s="11">
        <v>2</v>
      </c>
      <c r="CX197" s="105"/>
      <c r="CY197" s="105"/>
      <c r="CZ197" s="105"/>
      <c r="DA197" s="105"/>
      <c r="DB197" s="105"/>
      <c r="DC197" s="105"/>
      <c r="DD197" s="105"/>
      <c r="DE197" s="105"/>
      <c r="DF197" s="105"/>
      <c r="DG197" s="105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FB197" s="11"/>
      <c r="FC197" s="11"/>
      <c r="FD197" s="11"/>
    </row>
    <row r="198" spans="34:160" x14ac:dyDescent="0.25">
      <c r="AH198" s="55">
        <v>2.2799999999999949</v>
      </c>
      <c r="AI198" s="11">
        <v>2</v>
      </c>
      <c r="CX198" s="105"/>
      <c r="CY198" s="105"/>
      <c r="CZ198" s="105"/>
      <c r="DA198" s="105"/>
      <c r="DB198" s="105"/>
      <c r="DC198" s="105"/>
      <c r="DD198" s="105"/>
      <c r="DE198" s="105"/>
      <c r="DF198" s="105"/>
      <c r="DG198" s="105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FB198" s="11"/>
      <c r="FC198" s="11"/>
      <c r="FD198" s="11"/>
    </row>
    <row r="199" spans="34:160" x14ac:dyDescent="0.25">
      <c r="AH199" s="55">
        <v>2.2899999999999947</v>
      </c>
      <c r="AI199" s="11">
        <v>2</v>
      </c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FB199" s="11"/>
      <c r="FC199" s="11"/>
      <c r="FD199" s="11"/>
    </row>
    <row r="200" spans="34:160" x14ac:dyDescent="0.25">
      <c r="AH200" s="55">
        <v>2.2999999999999945</v>
      </c>
      <c r="AI200" s="11">
        <v>2</v>
      </c>
      <c r="CX200" s="105"/>
      <c r="CY200" s="105"/>
      <c r="CZ200" s="105"/>
      <c r="DA200" s="105"/>
      <c r="DB200" s="105"/>
      <c r="DC200" s="105"/>
      <c r="DD200" s="105"/>
      <c r="DE200" s="105"/>
      <c r="DF200" s="105"/>
      <c r="DG200" s="105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FB200" s="11"/>
      <c r="FC200" s="11"/>
      <c r="FD200" s="11"/>
    </row>
    <row r="201" spans="34:160" x14ac:dyDescent="0.25">
      <c r="AH201" s="55">
        <v>2.3099999999999943</v>
      </c>
      <c r="AI201" s="11">
        <v>2</v>
      </c>
      <c r="CX201" s="105"/>
      <c r="CY201" s="105"/>
      <c r="CZ201" s="105"/>
      <c r="DA201" s="105"/>
      <c r="DB201" s="105"/>
      <c r="DC201" s="105"/>
      <c r="DD201" s="105"/>
      <c r="DE201" s="105"/>
      <c r="DF201" s="105"/>
      <c r="DG201" s="105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FB201" s="11"/>
      <c r="FC201" s="11"/>
      <c r="FD201" s="11"/>
    </row>
    <row r="202" spans="34:160" x14ac:dyDescent="0.25">
      <c r="AH202" s="55">
        <v>2.3199999999999941</v>
      </c>
      <c r="AI202" s="11">
        <v>2</v>
      </c>
      <c r="CX202" s="105"/>
      <c r="CY202" s="105"/>
      <c r="CZ202" s="105"/>
      <c r="DA202" s="105"/>
      <c r="DB202" s="105"/>
      <c r="DC202" s="105"/>
      <c r="DD202" s="105"/>
      <c r="DE202" s="105"/>
      <c r="DF202" s="105"/>
      <c r="DG202" s="105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FB202" s="11"/>
      <c r="FC202" s="11"/>
      <c r="FD202" s="11"/>
    </row>
    <row r="203" spans="34:160" x14ac:dyDescent="0.25">
      <c r="AH203" s="55">
        <v>2.3299999999999939</v>
      </c>
      <c r="AI203" s="11">
        <v>2</v>
      </c>
      <c r="CX203" s="105"/>
      <c r="CY203" s="105"/>
      <c r="CZ203" s="105"/>
      <c r="DA203" s="105"/>
      <c r="DB203" s="105"/>
      <c r="DC203" s="105"/>
      <c r="DD203" s="105"/>
      <c r="DE203" s="105"/>
      <c r="DF203" s="105"/>
      <c r="DG203" s="105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FB203" s="11"/>
      <c r="FC203" s="11"/>
      <c r="FD203" s="11"/>
    </row>
    <row r="204" spans="34:160" x14ac:dyDescent="0.25">
      <c r="AH204" s="55">
        <v>2.3399999999999936</v>
      </c>
      <c r="AI204" s="11">
        <v>2</v>
      </c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FB204" s="11"/>
      <c r="FC204" s="11"/>
      <c r="FD204" s="11"/>
    </row>
    <row r="205" spans="34:160" x14ac:dyDescent="0.25">
      <c r="AH205" s="55">
        <v>2.3499999999999934</v>
      </c>
      <c r="AI205" s="11">
        <v>2</v>
      </c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FB205" s="11"/>
      <c r="FC205" s="11"/>
      <c r="FD205" s="11"/>
    </row>
    <row r="206" spans="34:160" x14ac:dyDescent="0.25">
      <c r="AH206" s="55">
        <v>2.3599999999999932</v>
      </c>
      <c r="AI206" s="11">
        <v>2</v>
      </c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FB206" s="11"/>
      <c r="FC206" s="11"/>
      <c r="FD206" s="11"/>
    </row>
    <row r="207" spans="34:160" x14ac:dyDescent="0.25">
      <c r="AH207" s="55">
        <v>2.369999999999993</v>
      </c>
      <c r="AI207" s="11">
        <v>2</v>
      </c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FB207" s="11"/>
      <c r="FC207" s="11"/>
      <c r="FD207" s="11"/>
    </row>
    <row r="208" spans="34:160" x14ac:dyDescent="0.25">
      <c r="AH208" s="55">
        <v>2.3799999999999928</v>
      </c>
      <c r="AI208" s="11">
        <v>2</v>
      </c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FB208" s="11"/>
      <c r="FC208" s="11"/>
      <c r="FD208" s="11"/>
    </row>
    <row r="209" spans="34:160" x14ac:dyDescent="0.25">
      <c r="AH209" s="55">
        <v>2.3899999999999926</v>
      </c>
      <c r="AI209" s="11">
        <v>2</v>
      </c>
      <c r="CX209" s="105"/>
      <c r="CY209" s="105"/>
      <c r="CZ209" s="105"/>
      <c r="DA209" s="105"/>
      <c r="DB209" s="105"/>
      <c r="DC209" s="105"/>
      <c r="DD209" s="105"/>
      <c r="DE209" s="105"/>
      <c r="DF209" s="105"/>
      <c r="DG209" s="105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FB209" s="11"/>
      <c r="FC209" s="11"/>
      <c r="FD209" s="11"/>
    </row>
    <row r="210" spans="34:160" x14ac:dyDescent="0.25">
      <c r="AH210" s="55">
        <v>2.3999999999999924</v>
      </c>
      <c r="AI210" s="11">
        <v>2</v>
      </c>
      <c r="CX210" s="105"/>
      <c r="CY210" s="105"/>
      <c r="CZ210" s="105"/>
      <c r="DA210" s="105"/>
      <c r="DB210" s="105"/>
      <c r="DC210" s="105"/>
      <c r="DD210" s="105"/>
      <c r="DE210" s="105"/>
      <c r="DF210" s="105"/>
      <c r="DG210" s="105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FB210" s="11"/>
      <c r="FC210" s="11"/>
      <c r="FD210" s="11"/>
    </row>
    <row r="211" spans="34:160" x14ac:dyDescent="0.25">
      <c r="AH211" s="55">
        <v>2.4099999999999921</v>
      </c>
      <c r="AI211" s="11">
        <v>2</v>
      </c>
      <c r="CX211" s="105"/>
      <c r="CY211" s="105"/>
      <c r="CZ211" s="105"/>
      <c r="DA211" s="105"/>
      <c r="DB211" s="105"/>
      <c r="DC211" s="105"/>
      <c r="DD211" s="105"/>
      <c r="DE211" s="105"/>
      <c r="DF211" s="105"/>
      <c r="DG211" s="105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FB211" s="11"/>
      <c r="FC211" s="11"/>
      <c r="FD211" s="11"/>
    </row>
    <row r="212" spans="34:160" x14ac:dyDescent="0.25">
      <c r="AH212" s="55">
        <v>2.4199999999999919</v>
      </c>
      <c r="AI212" s="11">
        <v>2</v>
      </c>
      <c r="CX212" s="105"/>
      <c r="CY212" s="105"/>
      <c r="CZ212" s="105"/>
      <c r="DA212" s="105"/>
      <c r="DB212" s="105"/>
      <c r="DC212" s="105"/>
      <c r="DD212" s="105"/>
      <c r="DE212" s="105"/>
      <c r="DF212" s="105"/>
      <c r="DG212" s="105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FB212" s="11"/>
      <c r="FC212" s="11"/>
      <c r="FD212" s="11"/>
    </row>
    <row r="213" spans="34:160" x14ac:dyDescent="0.25">
      <c r="AH213" s="55">
        <v>2.4299999999999917</v>
      </c>
      <c r="AI213" s="11">
        <v>2</v>
      </c>
      <c r="CX213" s="105"/>
      <c r="CY213" s="105"/>
      <c r="CZ213" s="105"/>
      <c r="DA213" s="105"/>
      <c r="DB213" s="105"/>
      <c r="DC213" s="105"/>
      <c r="DD213" s="105"/>
      <c r="DE213" s="105"/>
      <c r="DF213" s="105"/>
      <c r="DG213" s="105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FB213" s="11"/>
      <c r="FC213" s="11"/>
      <c r="FD213" s="11"/>
    </row>
    <row r="214" spans="34:160" x14ac:dyDescent="0.25">
      <c r="AH214" s="55">
        <v>2.4399999999999915</v>
      </c>
      <c r="AI214" s="11">
        <v>2</v>
      </c>
      <c r="CX214" s="105"/>
      <c r="CY214" s="105"/>
      <c r="CZ214" s="105"/>
      <c r="DA214" s="105"/>
      <c r="DB214" s="105"/>
      <c r="DC214" s="105"/>
      <c r="DD214" s="105"/>
      <c r="DE214" s="105"/>
      <c r="DF214" s="105"/>
      <c r="DG214" s="105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FB214" s="11"/>
      <c r="FC214" s="11"/>
      <c r="FD214" s="11"/>
    </row>
    <row r="215" spans="34:160" x14ac:dyDescent="0.25">
      <c r="AH215" s="55">
        <v>2.4499999999999913</v>
      </c>
      <c r="AI215" s="11">
        <v>2</v>
      </c>
      <c r="CX215" s="105"/>
      <c r="CY215" s="105"/>
      <c r="CZ215" s="105"/>
      <c r="DA215" s="105"/>
      <c r="DB215" s="105"/>
      <c r="DC215" s="105"/>
      <c r="DD215" s="105"/>
      <c r="DE215" s="105"/>
      <c r="DF215" s="105"/>
      <c r="DG215" s="105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FB215" s="11"/>
      <c r="FC215" s="11"/>
      <c r="FD215" s="11"/>
    </row>
    <row r="216" spans="34:160" x14ac:dyDescent="0.25">
      <c r="AH216" s="55">
        <v>2.4599999999999911</v>
      </c>
      <c r="AI216" s="11">
        <v>2</v>
      </c>
      <c r="CX216" s="105"/>
      <c r="CY216" s="105"/>
      <c r="CZ216" s="105"/>
      <c r="DA216" s="105"/>
      <c r="DB216" s="105"/>
      <c r="DC216" s="105"/>
      <c r="DD216" s="105"/>
      <c r="DE216" s="105"/>
      <c r="DF216" s="105"/>
      <c r="DG216" s="105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FB216" s="11"/>
      <c r="FC216" s="11"/>
      <c r="FD216" s="11"/>
    </row>
    <row r="217" spans="34:160" x14ac:dyDescent="0.25">
      <c r="AH217" s="55">
        <v>2.4699999999999909</v>
      </c>
      <c r="AI217" s="11">
        <v>2</v>
      </c>
      <c r="CX217" s="105"/>
      <c r="CY217" s="105"/>
      <c r="CZ217" s="105"/>
      <c r="DA217" s="105"/>
      <c r="DB217" s="105"/>
      <c r="DC217" s="105"/>
      <c r="DD217" s="105"/>
      <c r="DE217" s="105"/>
      <c r="DF217" s="105"/>
      <c r="DG217" s="105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FB217" s="11"/>
      <c r="FC217" s="11"/>
      <c r="FD217" s="11"/>
    </row>
    <row r="218" spans="34:160" x14ac:dyDescent="0.25">
      <c r="AH218" s="55">
        <v>2.4799999999999907</v>
      </c>
      <c r="AI218" s="11">
        <v>2</v>
      </c>
      <c r="CX218" s="105"/>
      <c r="CY218" s="105"/>
      <c r="CZ218" s="105"/>
      <c r="DA218" s="105"/>
      <c r="DB218" s="105"/>
      <c r="DC218" s="105"/>
      <c r="DD218" s="105"/>
      <c r="DE218" s="105"/>
      <c r="DF218" s="105"/>
      <c r="DG218" s="105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FB218" s="11"/>
      <c r="FC218" s="11"/>
      <c r="FD218" s="11"/>
    </row>
    <row r="219" spans="34:160" x14ac:dyDescent="0.25">
      <c r="AH219" s="55">
        <v>2.4899999999999904</v>
      </c>
      <c r="AI219" s="11">
        <v>2</v>
      </c>
      <c r="CX219" s="105"/>
      <c r="CY219" s="105"/>
      <c r="CZ219" s="105"/>
      <c r="DA219" s="105"/>
      <c r="DB219" s="105"/>
      <c r="DC219" s="105"/>
      <c r="DD219" s="105"/>
      <c r="DE219" s="105"/>
      <c r="DF219" s="105"/>
      <c r="DG219" s="105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FB219" s="11"/>
      <c r="FC219" s="11"/>
      <c r="FD219" s="11"/>
    </row>
    <row r="220" spans="34:160" x14ac:dyDescent="0.25">
      <c r="AH220" s="55">
        <v>2.4999999999999902</v>
      </c>
      <c r="AI220" s="11">
        <v>2</v>
      </c>
      <c r="CX220" s="105"/>
      <c r="CY220" s="105"/>
      <c r="CZ220" s="105"/>
      <c r="DA220" s="105"/>
      <c r="DB220" s="105"/>
      <c r="DC220" s="105"/>
      <c r="DD220" s="105"/>
      <c r="DE220" s="105"/>
      <c r="DF220" s="105"/>
      <c r="DG220" s="105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FB220" s="11"/>
      <c r="FC220" s="11"/>
      <c r="FD220" s="11"/>
    </row>
    <row r="221" spans="34:160" x14ac:dyDescent="0.25">
      <c r="AH221" s="55">
        <v>2.50999999999999</v>
      </c>
      <c r="AI221" s="11">
        <v>2</v>
      </c>
      <c r="CX221" s="105"/>
      <c r="CY221" s="105"/>
      <c r="CZ221" s="105"/>
      <c r="DA221" s="105"/>
      <c r="DB221" s="105"/>
      <c r="DC221" s="105"/>
      <c r="DD221" s="105"/>
      <c r="DE221" s="105"/>
      <c r="DF221" s="105"/>
      <c r="DG221" s="105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FB221" s="11"/>
      <c r="FC221" s="11"/>
      <c r="FD221" s="11"/>
    </row>
    <row r="222" spans="34:160" x14ac:dyDescent="0.25">
      <c r="AH222" s="55">
        <v>2.5199999999999898</v>
      </c>
      <c r="AI222" s="11">
        <v>2</v>
      </c>
      <c r="CX222" s="105"/>
      <c r="CY222" s="105"/>
      <c r="CZ222" s="105"/>
      <c r="DA222" s="105"/>
      <c r="DB222" s="105"/>
      <c r="DC222" s="105"/>
      <c r="DD222" s="105"/>
      <c r="DE222" s="105"/>
      <c r="DF222" s="105"/>
      <c r="DG222" s="105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FB222" s="11"/>
      <c r="FC222" s="11"/>
      <c r="FD222" s="11"/>
    </row>
    <row r="223" spans="34:160" x14ac:dyDescent="0.25">
      <c r="AH223" s="55">
        <v>2.5299999999999896</v>
      </c>
      <c r="AI223" s="11">
        <v>2</v>
      </c>
      <c r="CX223" s="105"/>
      <c r="CY223" s="105"/>
      <c r="CZ223" s="105"/>
      <c r="DA223" s="105"/>
      <c r="DB223" s="105"/>
      <c r="DC223" s="105"/>
      <c r="DD223" s="105"/>
      <c r="DE223" s="105"/>
      <c r="DF223" s="105"/>
      <c r="DG223" s="105"/>
      <c r="DP223" s="38"/>
      <c r="DQ223" s="38"/>
      <c r="DR223" s="38"/>
      <c r="DS223" s="38"/>
      <c r="DT223" s="38"/>
      <c r="DU223" s="38"/>
      <c r="DV223" s="38"/>
      <c r="DW223" s="38"/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I223" s="38"/>
      <c r="EJ223" s="38"/>
      <c r="EK223" s="38"/>
      <c r="EL223" s="38"/>
      <c r="EM223" s="38"/>
      <c r="EN223" s="38"/>
      <c r="EO223" s="38"/>
      <c r="EP223" s="38"/>
      <c r="EQ223" s="38"/>
      <c r="ER223" s="38"/>
      <c r="ES223" s="38"/>
      <c r="FB223" s="11"/>
      <c r="FC223" s="11"/>
      <c r="FD223" s="11"/>
    </row>
    <row r="224" spans="34:160" x14ac:dyDescent="0.25">
      <c r="AH224" s="55">
        <v>2.5399999999999894</v>
      </c>
      <c r="AI224" s="11">
        <v>2</v>
      </c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I224" s="38"/>
      <c r="EJ224" s="38"/>
      <c r="EK224" s="38"/>
      <c r="EL224" s="38"/>
      <c r="EM224" s="38"/>
      <c r="EN224" s="38"/>
      <c r="EO224" s="38"/>
      <c r="EP224" s="38"/>
      <c r="EQ224" s="38"/>
      <c r="ER224" s="38"/>
      <c r="ES224" s="38"/>
      <c r="FB224" s="11"/>
      <c r="FC224" s="11"/>
      <c r="FD224" s="11"/>
    </row>
    <row r="225" spans="34:160" x14ac:dyDescent="0.25">
      <c r="AH225" s="55">
        <v>2.5499999999999892</v>
      </c>
      <c r="AI225" s="11">
        <v>2</v>
      </c>
      <c r="CX225" s="105"/>
      <c r="CY225" s="105"/>
      <c r="CZ225" s="105"/>
      <c r="DA225" s="105"/>
      <c r="DB225" s="105"/>
      <c r="DC225" s="105"/>
      <c r="DD225" s="105"/>
      <c r="DE225" s="105"/>
      <c r="DF225" s="105"/>
      <c r="DG225" s="105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FB225" s="11"/>
      <c r="FC225" s="11"/>
      <c r="FD225" s="11"/>
    </row>
    <row r="226" spans="34:160" x14ac:dyDescent="0.25">
      <c r="AH226" s="55">
        <v>2.559999999999989</v>
      </c>
      <c r="AI226" s="11">
        <v>2</v>
      </c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FB226" s="11"/>
      <c r="FC226" s="11"/>
      <c r="FD226" s="11"/>
    </row>
    <row r="227" spans="34:160" x14ac:dyDescent="0.25">
      <c r="AH227" s="55">
        <v>2.5699999999999887</v>
      </c>
      <c r="AI227" s="11">
        <v>2</v>
      </c>
      <c r="CX227" s="105"/>
      <c r="CY227" s="105"/>
      <c r="CZ227" s="105"/>
      <c r="DA227" s="105"/>
      <c r="DB227" s="105"/>
      <c r="DC227" s="105"/>
      <c r="DD227" s="105"/>
      <c r="DE227" s="105"/>
      <c r="DF227" s="105"/>
      <c r="DG227" s="105"/>
      <c r="DP227" s="38"/>
      <c r="DQ227" s="38"/>
      <c r="DR227" s="38"/>
      <c r="DS227" s="38"/>
      <c r="DT227" s="38"/>
      <c r="DU227" s="38"/>
      <c r="DV227" s="38"/>
      <c r="DW227" s="38"/>
      <c r="DX227" s="38"/>
      <c r="DY227" s="38"/>
      <c r="DZ227" s="38"/>
      <c r="EA227" s="38"/>
      <c r="EB227" s="38"/>
      <c r="EC227" s="38"/>
      <c r="ED227" s="38"/>
      <c r="EE227" s="38"/>
      <c r="EF227" s="38"/>
      <c r="EG227" s="38"/>
      <c r="EH227" s="38"/>
      <c r="EI227" s="38"/>
      <c r="EJ227" s="38"/>
      <c r="EK227" s="38"/>
      <c r="EL227" s="38"/>
      <c r="EM227" s="38"/>
      <c r="EN227" s="38"/>
      <c r="EO227" s="38"/>
      <c r="EP227" s="38"/>
      <c r="EQ227" s="38"/>
      <c r="ER227" s="38"/>
      <c r="ES227" s="38"/>
      <c r="FB227" s="11"/>
      <c r="FC227" s="11"/>
      <c r="FD227" s="11"/>
    </row>
    <row r="228" spans="34:160" x14ac:dyDescent="0.25">
      <c r="AH228" s="55">
        <v>2.5799999999999885</v>
      </c>
      <c r="AI228" s="11">
        <v>2</v>
      </c>
      <c r="CX228" s="105"/>
      <c r="CY228" s="105"/>
      <c r="CZ228" s="105"/>
      <c r="DA228" s="105"/>
      <c r="DB228" s="105"/>
      <c r="DC228" s="105"/>
      <c r="DD228" s="105"/>
      <c r="DE228" s="105"/>
      <c r="DF228" s="105"/>
      <c r="DG228" s="105"/>
      <c r="DP228" s="38"/>
      <c r="DQ228" s="38"/>
      <c r="DR228" s="38"/>
      <c r="DS228" s="38"/>
      <c r="DT228" s="38"/>
      <c r="DU228" s="38"/>
      <c r="DV228" s="38"/>
      <c r="DW228" s="38"/>
      <c r="DX228" s="38"/>
      <c r="DY228" s="38"/>
      <c r="DZ228" s="38"/>
      <c r="EA228" s="38"/>
      <c r="EB228" s="38"/>
      <c r="EC228" s="38"/>
      <c r="ED228" s="38"/>
      <c r="EE228" s="38"/>
      <c r="EF228" s="38"/>
      <c r="EG228" s="38"/>
      <c r="EH228" s="38"/>
      <c r="EI228" s="38"/>
      <c r="EJ228" s="38"/>
      <c r="EK228" s="38"/>
      <c r="EL228" s="38"/>
      <c r="EM228" s="38"/>
      <c r="EN228" s="38"/>
      <c r="EO228" s="38"/>
      <c r="EP228" s="38"/>
      <c r="EQ228" s="38"/>
      <c r="ER228" s="38"/>
      <c r="ES228" s="38"/>
      <c r="FB228" s="11"/>
      <c r="FC228" s="11"/>
      <c r="FD228" s="11"/>
    </row>
    <row r="229" spans="34:160" x14ac:dyDescent="0.25">
      <c r="AH229" s="55">
        <v>2.5899999999999883</v>
      </c>
      <c r="AI229" s="11">
        <v>2</v>
      </c>
      <c r="CX229" s="105"/>
      <c r="CY229" s="105"/>
      <c r="CZ229" s="105"/>
      <c r="DA229" s="105"/>
      <c r="DB229" s="105"/>
      <c r="DC229" s="105"/>
      <c r="DD229" s="105"/>
      <c r="DE229" s="105"/>
      <c r="DF229" s="105"/>
      <c r="DG229" s="105"/>
      <c r="DP229" s="38"/>
      <c r="DQ229" s="38"/>
      <c r="DR229" s="38"/>
      <c r="DS229" s="38"/>
      <c r="DT229" s="38"/>
      <c r="DU229" s="38"/>
      <c r="DV229" s="38"/>
      <c r="DW229" s="38"/>
      <c r="DX229" s="38"/>
      <c r="DY229" s="38"/>
      <c r="DZ229" s="38"/>
      <c r="EA229" s="38"/>
      <c r="EB229" s="38"/>
      <c r="EC229" s="38"/>
      <c r="ED229" s="38"/>
      <c r="EE229" s="38"/>
      <c r="EF229" s="38"/>
      <c r="EG229" s="38"/>
      <c r="EH229" s="38"/>
      <c r="EI229" s="38"/>
      <c r="EJ229" s="38"/>
      <c r="EK229" s="38"/>
      <c r="EL229" s="38"/>
      <c r="EM229" s="38"/>
      <c r="EN229" s="38"/>
      <c r="EO229" s="38"/>
      <c r="EP229" s="38"/>
      <c r="EQ229" s="38"/>
      <c r="ER229" s="38"/>
      <c r="ES229" s="38"/>
      <c r="FB229" s="11"/>
      <c r="FC229" s="11"/>
      <c r="FD229" s="11"/>
    </row>
    <row r="230" spans="34:160" x14ac:dyDescent="0.25">
      <c r="AH230" s="55">
        <v>2.5999999999999881</v>
      </c>
      <c r="AI230" s="11">
        <v>2</v>
      </c>
      <c r="CX230" s="105"/>
      <c r="CY230" s="105"/>
      <c r="CZ230" s="105"/>
      <c r="DA230" s="105"/>
      <c r="DB230" s="105"/>
      <c r="DC230" s="105"/>
      <c r="DD230" s="105"/>
      <c r="DE230" s="105"/>
      <c r="DF230" s="105"/>
      <c r="DG230" s="105"/>
      <c r="DP230" s="38"/>
      <c r="DQ230" s="38"/>
      <c r="DR230" s="38"/>
      <c r="DS230" s="38"/>
      <c r="DT230" s="38"/>
      <c r="DU230" s="38"/>
      <c r="DV230" s="38"/>
      <c r="DW230" s="38"/>
      <c r="DX230" s="38"/>
      <c r="DY230" s="38"/>
      <c r="DZ230" s="38"/>
      <c r="EA230" s="38"/>
      <c r="EB230" s="38"/>
      <c r="EC230" s="38"/>
      <c r="ED230" s="38"/>
      <c r="EE230" s="38"/>
      <c r="EF230" s="38"/>
      <c r="EG230" s="38"/>
      <c r="EH230" s="38"/>
      <c r="EI230" s="38"/>
      <c r="EJ230" s="38"/>
      <c r="EK230" s="38"/>
      <c r="EL230" s="38"/>
      <c r="EM230" s="38"/>
      <c r="EN230" s="38"/>
      <c r="EO230" s="38"/>
      <c r="EP230" s="38"/>
      <c r="EQ230" s="38"/>
      <c r="ER230" s="38"/>
      <c r="ES230" s="38"/>
      <c r="FB230" s="11"/>
      <c r="FC230" s="11"/>
      <c r="FD230" s="11"/>
    </row>
    <row r="231" spans="34:160" x14ac:dyDescent="0.25">
      <c r="AH231" s="55">
        <v>2.6099999999999879</v>
      </c>
      <c r="AI231" s="11">
        <v>2</v>
      </c>
      <c r="CX231" s="105"/>
      <c r="CY231" s="105"/>
      <c r="CZ231" s="105"/>
      <c r="DA231" s="105"/>
      <c r="DB231" s="105"/>
      <c r="DC231" s="105"/>
      <c r="DD231" s="105"/>
      <c r="DE231" s="105"/>
      <c r="DF231" s="105"/>
      <c r="DG231" s="105"/>
      <c r="DP231" s="38"/>
      <c r="DQ231" s="38"/>
      <c r="DR231" s="38"/>
      <c r="DS231" s="38"/>
      <c r="DT231" s="38"/>
      <c r="DU231" s="38"/>
      <c r="DV231" s="38"/>
      <c r="DW231" s="38"/>
      <c r="DX231" s="38"/>
      <c r="DY231" s="38"/>
      <c r="DZ231" s="38"/>
      <c r="EA231" s="38"/>
      <c r="EB231" s="38"/>
      <c r="EC231" s="38"/>
      <c r="ED231" s="38"/>
      <c r="EE231" s="38"/>
      <c r="EF231" s="38"/>
      <c r="EG231" s="38"/>
      <c r="EH231" s="38"/>
      <c r="EI231" s="38"/>
      <c r="EJ231" s="38"/>
      <c r="EK231" s="38"/>
      <c r="EL231" s="38"/>
      <c r="EM231" s="38"/>
      <c r="EN231" s="38"/>
      <c r="EO231" s="38"/>
      <c r="EP231" s="38"/>
      <c r="EQ231" s="38"/>
      <c r="ER231" s="38"/>
      <c r="ES231" s="38"/>
      <c r="FB231" s="11"/>
      <c r="FC231" s="11"/>
      <c r="FD231" s="11"/>
    </row>
    <row r="232" spans="34:160" x14ac:dyDescent="0.25">
      <c r="AH232" s="55">
        <v>2.6199999999999877</v>
      </c>
      <c r="AI232" s="11">
        <v>2</v>
      </c>
      <c r="CX232" s="105"/>
      <c r="CY232" s="105"/>
      <c r="CZ232" s="105"/>
      <c r="DA232" s="105"/>
      <c r="DB232" s="105"/>
      <c r="DC232" s="105"/>
      <c r="DD232" s="105"/>
      <c r="DE232" s="105"/>
      <c r="DF232" s="105"/>
      <c r="DG232" s="105"/>
      <c r="DP232" s="38"/>
      <c r="DQ232" s="38"/>
      <c r="DR232" s="38"/>
      <c r="DS232" s="38"/>
      <c r="DT232" s="38"/>
      <c r="DU232" s="38"/>
      <c r="DV232" s="38"/>
      <c r="DW232" s="38"/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FB232" s="11"/>
      <c r="FC232" s="11"/>
      <c r="FD232" s="11"/>
    </row>
    <row r="233" spans="34:160" x14ac:dyDescent="0.25">
      <c r="AH233" s="55">
        <v>2.6299999999999875</v>
      </c>
      <c r="AI233" s="11">
        <v>2</v>
      </c>
      <c r="CX233" s="105"/>
      <c r="CY233" s="105"/>
      <c r="CZ233" s="105"/>
      <c r="DA233" s="105"/>
      <c r="DB233" s="105"/>
      <c r="DC233" s="105"/>
      <c r="DD233" s="105"/>
      <c r="DE233" s="105"/>
      <c r="DF233" s="105"/>
      <c r="DG233" s="105"/>
      <c r="DP233" s="38"/>
      <c r="DQ233" s="38"/>
      <c r="DR233" s="38"/>
      <c r="DS233" s="38"/>
      <c r="DT233" s="38"/>
      <c r="DU233" s="38"/>
      <c r="DV233" s="38"/>
      <c r="DW233" s="38"/>
      <c r="DX233" s="38"/>
      <c r="DY233" s="38"/>
      <c r="DZ233" s="38"/>
      <c r="EA233" s="38"/>
      <c r="EB233" s="38"/>
      <c r="EC233" s="38"/>
      <c r="ED233" s="38"/>
      <c r="EE233" s="38"/>
      <c r="EF233" s="38"/>
      <c r="EG233" s="38"/>
      <c r="EH233" s="38"/>
      <c r="EI233" s="38"/>
      <c r="EJ233" s="38"/>
      <c r="EK233" s="38"/>
      <c r="EL233" s="38"/>
      <c r="EM233" s="38"/>
      <c r="EN233" s="38"/>
      <c r="EO233" s="38"/>
      <c r="EP233" s="38"/>
      <c r="EQ233" s="38"/>
      <c r="ER233" s="38"/>
      <c r="ES233" s="38"/>
      <c r="FB233" s="11"/>
      <c r="FC233" s="11"/>
      <c r="FD233" s="11"/>
    </row>
    <row r="234" spans="34:160" x14ac:dyDescent="0.25">
      <c r="AH234" s="55">
        <v>2.6399999999999872</v>
      </c>
      <c r="AI234" s="11">
        <v>2</v>
      </c>
      <c r="CX234" s="105"/>
      <c r="CY234" s="105"/>
      <c r="CZ234" s="105"/>
      <c r="DA234" s="105"/>
      <c r="DB234" s="105"/>
      <c r="DC234" s="105"/>
      <c r="DD234" s="105"/>
      <c r="DE234" s="105"/>
      <c r="DF234" s="105"/>
      <c r="DG234" s="105"/>
      <c r="DP234" s="38"/>
      <c r="DQ234" s="38"/>
      <c r="DR234" s="38"/>
      <c r="DS234" s="38"/>
      <c r="DT234" s="38"/>
      <c r="DU234" s="38"/>
      <c r="DV234" s="38"/>
      <c r="DW234" s="38"/>
      <c r="DX234" s="38"/>
      <c r="DY234" s="38"/>
      <c r="DZ234" s="38"/>
      <c r="EA234" s="38"/>
      <c r="EB234" s="38"/>
      <c r="EC234" s="38"/>
      <c r="ED234" s="38"/>
      <c r="EE234" s="38"/>
      <c r="EF234" s="38"/>
      <c r="EG234" s="38"/>
      <c r="EH234" s="38"/>
      <c r="EI234" s="38"/>
      <c r="EJ234" s="38"/>
      <c r="EK234" s="38"/>
      <c r="EL234" s="38"/>
      <c r="EM234" s="38"/>
      <c r="EN234" s="38"/>
      <c r="EO234" s="38"/>
      <c r="EP234" s="38"/>
      <c r="EQ234" s="38"/>
      <c r="ER234" s="38"/>
      <c r="ES234" s="38"/>
      <c r="FB234" s="11"/>
      <c r="FC234" s="11"/>
      <c r="FD234" s="11"/>
    </row>
    <row r="235" spans="34:160" x14ac:dyDescent="0.25">
      <c r="AH235" s="55">
        <v>2.649999999999987</v>
      </c>
      <c r="AI235" s="11">
        <v>2</v>
      </c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P235" s="38"/>
      <c r="DQ235" s="38"/>
      <c r="DR235" s="38"/>
      <c r="DS235" s="38"/>
      <c r="DT235" s="38"/>
      <c r="DU235" s="38"/>
      <c r="DV235" s="38"/>
      <c r="DW235" s="38"/>
      <c r="DX235" s="38"/>
      <c r="DY235" s="38"/>
      <c r="DZ235" s="38"/>
      <c r="EA235" s="38"/>
      <c r="EB235" s="38"/>
      <c r="EC235" s="38"/>
      <c r="ED235" s="38"/>
      <c r="EE235" s="38"/>
      <c r="EF235" s="38"/>
      <c r="EG235" s="38"/>
      <c r="EH235" s="38"/>
      <c r="EI235" s="38"/>
      <c r="EJ235" s="38"/>
      <c r="EK235" s="38"/>
      <c r="EL235" s="38"/>
      <c r="EM235" s="38"/>
      <c r="EN235" s="38"/>
      <c r="EO235" s="38"/>
      <c r="EP235" s="38"/>
      <c r="EQ235" s="38"/>
      <c r="ER235" s="38"/>
      <c r="ES235" s="38"/>
      <c r="FB235" s="11"/>
      <c r="FC235" s="11"/>
      <c r="FD235" s="11"/>
    </row>
    <row r="236" spans="34:160" x14ac:dyDescent="0.25">
      <c r="AH236" s="55">
        <v>2.6599999999999868</v>
      </c>
      <c r="AI236" s="11">
        <v>2</v>
      </c>
      <c r="CX236" s="105"/>
      <c r="CY236" s="105"/>
      <c r="CZ236" s="105"/>
      <c r="DA236" s="105"/>
      <c r="DB236" s="105"/>
      <c r="DC236" s="105"/>
      <c r="DD236" s="105"/>
      <c r="DE236" s="105"/>
      <c r="DF236" s="105"/>
      <c r="DG236" s="105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FB236" s="11"/>
      <c r="FC236" s="11"/>
      <c r="FD236" s="11"/>
    </row>
    <row r="237" spans="34:160" x14ac:dyDescent="0.25">
      <c r="AH237" s="55">
        <v>2.6699999999999866</v>
      </c>
      <c r="AI237" s="11">
        <v>2</v>
      </c>
      <c r="CX237" s="105"/>
      <c r="CY237" s="105"/>
      <c r="CZ237" s="105"/>
      <c r="DA237" s="105"/>
      <c r="DB237" s="105"/>
      <c r="DC237" s="105"/>
      <c r="DD237" s="105"/>
      <c r="DE237" s="105"/>
      <c r="DF237" s="105"/>
      <c r="DG237" s="105"/>
      <c r="DP237" s="38"/>
      <c r="DQ237" s="38"/>
      <c r="DR237" s="38"/>
      <c r="DS237" s="38"/>
      <c r="DT237" s="38"/>
      <c r="DU237" s="38"/>
      <c r="DV237" s="38"/>
      <c r="DW237" s="38"/>
      <c r="DX237" s="38"/>
      <c r="DY237" s="38"/>
      <c r="DZ237" s="38"/>
      <c r="EA237" s="38"/>
      <c r="EB237" s="38"/>
      <c r="EC237" s="38"/>
      <c r="ED237" s="38"/>
      <c r="EE237" s="38"/>
      <c r="EF237" s="38"/>
      <c r="EG237" s="38"/>
      <c r="EH237" s="38"/>
      <c r="EI237" s="38"/>
      <c r="EJ237" s="38"/>
      <c r="EK237" s="38"/>
      <c r="EL237" s="38"/>
      <c r="EM237" s="38"/>
      <c r="EN237" s="38"/>
      <c r="EO237" s="38"/>
      <c r="EP237" s="38"/>
      <c r="EQ237" s="38"/>
      <c r="ER237" s="38"/>
      <c r="ES237" s="38"/>
      <c r="FB237" s="11"/>
      <c r="FC237" s="11"/>
      <c r="FD237" s="11"/>
    </row>
    <row r="238" spans="34:160" x14ac:dyDescent="0.25">
      <c r="AH238" s="55">
        <v>2.6799999999999864</v>
      </c>
      <c r="AI238" s="11">
        <v>2</v>
      </c>
      <c r="CX238" s="105"/>
      <c r="CY238" s="105"/>
      <c r="CZ238" s="105"/>
      <c r="DA238" s="105"/>
      <c r="DB238" s="105"/>
      <c r="DC238" s="105"/>
      <c r="DD238" s="105"/>
      <c r="DE238" s="105"/>
      <c r="DF238" s="105"/>
      <c r="DG238" s="105"/>
      <c r="DP238" s="38"/>
      <c r="DQ238" s="38"/>
      <c r="DR238" s="38"/>
      <c r="DS238" s="38"/>
      <c r="DT238" s="38"/>
      <c r="DU238" s="38"/>
      <c r="DV238" s="38"/>
      <c r="DW238" s="38"/>
      <c r="DX238" s="38"/>
      <c r="DY238" s="38"/>
      <c r="DZ238" s="38"/>
      <c r="EA238" s="38"/>
      <c r="EB238" s="38"/>
      <c r="EC238" s="38"/>
      <c r="ED238" s="38"/>
      <c r="EE238" s="38"/>
      <c r="EF238" s="38"/>
      <c r="EG238" s="38"/>
      <c r="EH238" s="38"/>
      <c r="EI238" s="38"/>
      <c r="EJ238" s="38"/>
      <c r="EK238" s="38"/>
      <c r="EL238" s="38"/>
      <c r="EM238" s="38"/>
      <c r="EN238" s="38"/>
      <c r="EO238" s="38"/>
      <c r="EP238" s="38"/>
      <c r="EQ238" s="38"/>
      <c r="ER238" s="38"/>
      <c r="ES238" s="38"/>
      <c r="FB238" s="11"/>
      <c r="FC238" s="11"/>
      <c r="FD238" s="11"/>
    </row>
    <row r="239" spans="34:160" x14ac:dyDescent="0.25">
      <c r="AH239" s="55">
        <v>2.6899999999999862</v>
      </c>
      <c r="AI239" s="11">
        <v>2</v>
      </c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P239" s="38"/>
      <c r="DQ239" s="38"/>
      <c r="DR239" s="38"/>
      <c r="DS239" s="38"/>
      <c r="DT239" s="38"/>
      <c r="DU239" s="38"/>
      <c r="DV239" s="38"/>
      <c r="DW239" s="38"/>
      <c r="DX239" s="38"/>
      <c r="DY239" s="38"/>
      <c r="DZ239" s="38"/>
      <c r="EA239" s="38"/>
      <c r="EB239" s="38"/>
      <c r="EC239" s="38"/>
      <c r="ED239" s="38"/>
      <c r="EE239" s="38"/>
      <c r="EF239" s="38"/>
      <c r="EG239" s="38"/>
      <c r="EH239" s="38"/>
      <c r="EI239" s="38"/>
      <c r="EJ239" s="38"/>
      <c r="EK239" s="38"/>
      <c r="EL239" s="38"/>
      <c r="EM239" s="38"/>
      <c r="EN239" s="38"/>
      <c r="EO239" s="38"/>
      <c r="EP239" s="38"/>
      <c r="EQ239" s="38"/>
      <c r="ER239" s="38"/>
      <c r="ES239" s="38"/>
      <c r="FB239" s="11"/>
      <c r="FC239" s="11"/>
      <c r="FD239" s="11"/>
    </row>
    <row r="240" spans="34:160" x14ac:dyDescent="0.25">
      <c r="AH240" s="55">
        <v>2.699999999999986</v>
      </c>
      <c r="AI240" s="11">
        <v>2</v>
      </c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P240" s="38"/>
      <c r="DQ240" s="38"/>
      <c r="DR240" s="38"/>
      <c r="DS240" s="38"/>
      <c r="DT240" s="38"/>
      <c r="DU240" s="38"/>
      <c r="DV240" s="38"/>
      <c r="DW240" s="38"/>
      <c r="DX240" s="38"/>
      <c r="DY240" s="38"/>
      <c r="DZ240" s="38"/>
      <c r="EA240" s="38"/>
      <c r="EB240" s="38"/>
      <c r="EC240" s="38"/>
      <c r="ED240" s="38"/>
      <c r="EE240" s="38"/>
      <c r="EF240" s="38"/>
      <c r="EG240" s="38"/>
      <c r="EH240" s="38"/>
      <c r="EI240" s="38"/>
      <c r="EJ240" s="38"/>
      <c r="EK240" s="38"/>
      <c r="EL240" s="38"/>
      <c r="EM240" s="38"/>
      <c r="EN240" s="38"/>
      <c r="EO240" s="38"/>
      <c r="EP240" s="38"/>
      <c r="EQ240" s="38"/>
      <c r="ER240" s="38"/>
      <c r="ES240" s="38"/>
      <c r="FB240" s="11"/>
      <c r="FC240" s="11"/>
      <c r="FD240" s="11"/>
    </row>
    <row r="241" spans="34:160" x14ac:dyDescent="0.25">
      <c r="AH241" s="55">
        <v>2.7099999999999858</v>
      </c>
      <c r="AI241" s="11">
        <v>2</v>
      </c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P241" s="38"/>
      <c r="DQ241" s="38"/>
      <c r="DR241" s="38"/>
      <c r="DS241" s="38"/>
      <c r="DT241" s="38"/>
      <c r="DU241" s="38"/>
      <c r="DV241" s="38"/>
      <c r="DW241" s="38"/>
      <c r="DX241" s="38"/>
      <c r="DY241" s="38"/>
      <c r="DZ241" s="38"/>
      <c r="EA241" s="38"/>
      <c r="EB241" s="38"/>
      <c r="EC241" s="38"/>
      <c r="ED241" s="38"/>
      <c r="EE241" s="38"/>
      <c r="EF241" s="38"/>
      <c r="EG241" s="38"/>
      <c r="EH241" s="38"/>
      <c r="EI241" s="38"/>
      <c r="EJ241" s="38"/>
      <c r="EK241" s="38"/>
      <c r="EL241" s="38"/>
      <c r="EM241" s="38"/>
      <c r="EN241" s="38"/>
      <c r="EO241" s="38"/>
      <c r="EP241" s="38"/>
      <c r="EQ241" s="38"/>
      <c r="ER241" s="38"/>
      <c r="ES241" s="38"/>
      <c r="FB241" s="11"/>
      <c r="FC241" s="11"/>
      <c r="FD241" s="11"/>
    </row>
    <row r="242" spans="34:160" x14ac:dyDescent="0.25">
      <c r="AH242" s="55">
        <v>2.7199999999999855</v>
      </c>
      <c r="AI242" s="11">
        <v>2</v>
      </c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FB242" s="11"/>
      <c r="FC242" s="11"/>
      <c r="FD242" s="11"/>
    </row>
    <row r="243" spans="34:160" x14ac:dyDescent="0.25">
      <c r="AH243" s="55">
        <v>2.7299999999999853</v>
      </c>
      <c r="AI243" s="11">
        <v>2</v>
      </c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FB243" s="11"/>
      <c r="FC243" s="11"/>
      <c r="FD243" s="11"/>
    </row>
    <row r="244" spans="34:160" x14ac:dyDescent="0.25">
      <c r="AH244" s="55">
        <v>2.7399999999999851</v>
      </c>
      <c r="AI244" s="11">
        <v>2</v>
      </c>
      <c r="CX244" s="105"/>
      <c r="CY244" s="105"/>
      <c r="CZ244" s="105"/>
      <c r="DA244" s="105"/>
      <c r="DB244" s="105"/>
      <c r="DC244" s="105"/>
      <c r="DD244" s="105"/>
      <c r="DE244" s="105"/>
      <c r="DF244" s="105"/>
      <c r="DG244" s="105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FB244" s="11"/>
      <c r="FC244" s="11"/>
      <c r="FD244" s="11"/>
    </row>
    <row r="245" spans="34:160" x14ac:dyDescent="0.25">
      <c r="AH245" s="55">
        <v>2.7499999999999849</v>
      </c>
      <c r="AI245" s="11">
        <v>2</v>
      </c>
      <c r="CX245" s="105"/>
      <c r="CY245" s="105"/>
      <c r="CZ245" s="105"/>
      <c r="DA245" s="105"/>
      <c r="DB245" s="105"/>
      <c r="DC245" s="105"/>
      <c r="DD245" s="105"/>
      <c r="DE245" s="105"/>
      <c r="DF245" s="105"/>
      <c r="DG245" s="105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FB245" s="11"/>
      <c r="FC245" s="11"/>
      <c r="FD245" s="11"/>
    </row>
    <row r="246" spans="34:160" x14ac:dyDescent="0.25">
      <c r="AH246" s="55">
        <v>2.7599999999999847</v>
      </c>
      <c r="AI246" s="11">
        <v>2</v>
      </c>
      <c r="CX246" s="105"/>
      <c r="CY246" s="105"/>
      <c r="CZ246" s="105"/>
      <c r="DA246" s="105"/>
      <c r="DB246" s="105"/>
      <c r="DC246" s="105"/>
      <c r="DD246" s="105"/>
      <c r="DE246" s="105"/>
      <c r="DF246" s="105"/>
      <c r="DG246" s="105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FB246" s="11"/>
      <c r="FC246" s="11"/>
      <c r="FD246" s="11"/>
    </row>
    <row r="247" spans="34:160" x14ac:dyDescent="0.25">
      <c r="AH247" s="55">
        <v>2.7699999999999845</v>
      </c>
      <c r="AI247" s="11">
        <v>2</v>
      </c>
      <c r="CX247" s="105"/>
      <c r="CY247" s="105"/>
      <c r="CZ247" s="105"/>
      <c r="DA247" s="105"/>
      <c r="DB247" s="105"/>
      <c r="DC247" s="105"/>
      <c r="DD247" s="105"/>
      <c r="DE247" s="105"/>
      <c r="DF247" s="105"/>
      <c r="DG247" s="105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FB247" s="11"/>
      <c r="FC247" s="11"/>
      <c r="FD247" s="11"/>
    </row>
    <row r="248" spans="34:160" x14ac:dyDescent="0.25">
      <c r="AH248" s="55">
        <v>2.7799999999999843</v>
      </c>
      <c r="AI248" s="11">
        <v>2</v>
      </c>
      <c r="CX248" s="105"/>
      <c r="CY248" s="105"/>
      <c r="CZ248" s="105"/>
      <c r="DA248" s="105"/>
      <c r="DB248" s="105"/>
      <c r="DC248" s="105"/>
      <c r="DD248" s="105"/>
      <c r="DE248" s="105"/>
      <c r="DF248" s="105"/>
      <c r="DG248" s="105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FB248" s="11"/>
      <c r="FC248" s="11"/>
      <c r="FD248" s="11"/>
    </row>
    <row r="249" spans="34:160" x14ac:dyDescent="0.25">
      <c r="AH249" s="55">
        <v>2.789999999999984</v>
      </c>
      <c r="AI249" s="11">
        <v>2</v>
      </c>
      <c r="CX249" s="105"/>
      <c r="CY249" s="105"/>
      <c r="CZ249" s="105"/>
      <c r="DA249" s="105"/>
      <c r="DB249" s="105"/>
      <c r="DC249" s="105"/>
      <c r="DD249" s="105"/>
      <c r="DE249" s="105"/>
      <c r="DF249" s="105"/>
      <c r="DG249" s="105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FB249" s="11"/>
      <c r="FC249" s="11"/>
      <c r="FD249" s="11"/>
    </row>
    <row r="250" spans="34:160" x14ac:dyDescent="0.25">
      <c r="AH250" s="55">
        <v>2.7999999999999838</v>
      </c>
      <c r="AI250" s="11">
        <v>2</v>
      </c>
      <c r="CX250" s="105"/>
      <c r="CY250" s="105"/>
      <c r="CZ250" s="105"/>
      <c r="DA250" s="105"/>
      <c r="DB250" s="105"/>
      <c r="DC250" s="105"/>
      <c r="DD250" s="105"/>
      <c r="DE250" s="105"/>
      <c r="DF250" s="105"/>
      <c r="DG250" s="105"/>
      <c r="DP250" s="38"/>
      <c r="DQ250" s="38"/>
      <c r="DR250" s="38"/>
      <c r="DS250" s="38"/>
      <c r="DT250" s="38"/>
      <c r="DU250" s="38"/>
      <c r="DV250" s="38"/>
      <c r="DW250" s="38"/>
      <c r="DX250" s="38"/>
      <c r="DY250" s="38"/>
      <c r="DZ250" s="38"/>
      <c r="EA250" s="38"/>
      <c r="EB250" s="38"/>
      <c r="EC250" s="38"/>
      <c r="ED250" s="38"/>
      <c r="EE250" s="38"/>
      <c r="EF250" s="38"/>
      <c r="EG250" s="38"/>
      <c r="EH250" s="38"/>
      <c r="EI250" s="38"/>
      <c r="EJ250" s="38"/>
      <c r="EK250" s="38"/>
      <c r="EL250" s="38"/>
      <c r="EM250" s="38"/>
      <c r="EN250" s="38"/>
      <c r="EO250" s="38"/>
      <c r="EP250" s="38"/>
      <c r="EQ250" s="38"/>
      <c r="ER250" s="38"/>
      <c r="ES250" s="38"/>
      <c r="FB250" s="11"/>
      <c r="FC250" s="11"/>
      <c r="FD250" s="11"/>
    </row>
    <row r="251" spans="34:160" x14ac:dyDescent="0.25">
      <c r="AH251" s="55">
        <v>2.8099999999999836</v>
      </c>
      <c r="AI251" s="11">
        <v>2</v>
      </c>
      <c r="CX251" s="105"/>
      <c r="CY251" s="105"/>
      <c r="CZ251" s="105"/>
      <c r="DA251" s="105"/>
      <c r="DB251" s="105"/>
      <c r="DC251" s="105"/>
      <c r="DD251" s="105"/>
      <c r="DE251" s="105"/>
      <c r="DF251" s="105"/>
      <c r="DG251" s="105"/>
      <c r="DP251" s="38"/>
      <c r="DQ251" s="38"/>
      <c r="DR251" s="38"/>
      <c r="DS251" s="38"/>
      <c r="DT251" s="38"/>
      <c r="DU251" s="38"/>
      <c r="DV251" s="38"/>
      <c r="DW251" s="38"/>
      <c r="DX251" s="38"/>
      <c r="DY251" s="38"/>
      <c r="DZ251" s="38"/>
      <c r="EA251" s="38"/>
      <c r="EB251" s="38"/>
      <c r="EC251" s="38"/>
      <c r="ED251" s="38"/>
      <c r="EE251" s="38"/>
      <c r="EF251" s="38"/>
      <c r="EG251" s="38"/>
      <c r="EH251" s="38"/>
      <c r="EI251" s="38"/>
      <c r="EJ251" s="38"/>
      <c r="EK251" s="38"/>
      <c r="EL251" s="38"/>
      <c r="EM251" s="38"/>
      <c r="EN251" s="38"/>
      <c r="EO251" s="38"/>
      <c r="EP251" s="38"/>
      <c r="EQ251" s="38"/>
      <c r="ER251" s="38"/>
      <c r="ES251" s="38"/>
      <c r="FB251" s="11"/>
      <c r="FC251" s="11"/>
      <c r="FD251" s="11"/>
    </row>
    <row r="252" spans="34:160" x14ac:dyDescent="0.25">
      <c r="AH252" s="55">
        <v>2.8199999999999834</v>
      </c>
      <c r="AI252" s="11">
        <v>2</v>
      </c>
      <c r="CX252" s="105"/>
      <c r="CY252" s="105"/>
      <c r="CZ252" s="105"/>
      <c r="DA252" s="105"/>
      <c r="DB252" s="105"/>
      <c r="DC252" s="105"/>
      <c r="DD252" s="105"/>
      <c r="DE252" s="105"/>
      <c r="DF252" s="105"/>
      <c r="DG252" s="105"/>
      <c r="DP252" s="38"/>
      <c r="DQ252" s="38"/>
      <c r="DR252" s="38"/>
      <c r="DS252" s="38"/>
      <c r="DT252" s="38"/>
      <c r="DU252" s="38"/>
      <c r="DV252" s="38"/>
      <c r="DW252" s="38"/>
      <c r="DX252" s="38"/>
      <c r="DY252" s="38"/>
      <c r="DZ252" s="38"/>
      <c r="EA252" s="38"/>
      <c r="EB252" s="38"/>
      <c r="EC252" s="38"/>
      <c r="ED252" s="38"/>
      <c r="EE252" s="38"/>
      <c r="EF252" s="38"/>
      <c r="EG252" s="38"/>
      <c r="EH252" s="38"/>
      <c r="EI252" s="38"/>
      <c r="EJ252" s="38"/>
      <c r="EK252" s="38"/>
      <c r="EL252" s="38"/>
      <c r="EM252" s="38"/>
      <c r="EN252" s="38"/>
      <c r="EO252" s="38"/>
      <c r="EP252" s="38"/>
      <c r="EQ252" s="38"/>
      <c r="ER252" s="38"/>
      <c r="ES252" s="38"/>
      <c r="FB252" s="11"/>
      <c r="FC252" s="11"/>
      <c r="FD252" s="11"/>
    </row>
    <row r="253" spans="34:160" x14ac:dyDescent="0.25">
      <c r="AH253" s="55">
        <v>2.8299999999999832</v>
      </c>
      <c r="AI253" s="11">
        <v>2</v>
      </c>
      <c r="CX253" s="105"/>
      <c r="CY253" s="105"/>
      <c r="CZ253" s="105"/>
      <c r="DA253" s="105"/>
      <c r="DB253" s="105"/>
      <c r="DC253" s="105"/>
      <c r="DD253" s="105"/>
      <c r="DE253" s="105"/>
      <c r="DF253" s="105"/>
      <c r="DG253" s="105"/>
      <c r="DP253" s="38"/>
      <c r="DQ253" s="38"/>
      <c r="DR253" s="38"/>
      <c r="DS253" s="38"/>
      <c r="DT253" s="38"/>
      <c r="DU253" s="38"/>
      <c r="DV253" s="38"/>
      <c r="DW253" s="38"/>
      <c r="DX253" s="38"/>
      <c r="DY253" s="38"/>
      <c r="DZ253" s="38"/>
      <c r="EA253" s="38"/>
      <c r="EB253" s="38"/>
      <c r="EC253" s="38"/>
      <c r="ED253" s="38"/>
      <c r="EE253" s="38"/>
      <c r="EF253" s="38"/>
      <c r="EG253" s="38"/>
      <c r="EH253" s="38"/>
      <c r="EI253" s="38"/>
      <c r="EJ253" s="38"/>
      <c r="EK253" s="38"/>
      <c r="EL253" s="38"/>
      <c r="EM253" s="38"/>
      <c r="EN253" s="38"/>
      <c r="EO253" s="38"/>
      <c r="EP253" s="38"/>
      <c r="EQ253" s="38"/>
      <c r="ER253" s="38"/>
      <c r="ES253" s="38"/>
      <c r="FB253" s="11"/>
      <c r="FC253" s="11"/>
      <c r="FD253" s="11"/>
    </row>
    <row r="254" spans="34:160" x14ac:dyDescent="0.25">
      <c r="AH254" s="55">
        <v>2.839999999999983</v>
      </c>
      <c r="AI254" s="11">
        <v>2</v>
      </c>
      <c r="CX254" s="105"/>
      <c r="CY254" s="105"/>
      <c r="CZ254" s="105"/>
      <c r="DA254" s="105"/>
      <c r="DB254" s="105"/>
      <c r="DC254" s="105"/>
      <c r="DD254" s="105"/>
      <c r="DE254" s="105"/>
      <c r="DF254" s="105"/>
      <c r="DG254" s="105"/>
      <c r="DP254" s="38"/>
      <c r="DQ254" s="38"/>
      <c r="DR254" s="38"/>
      <c r="DS254" s="38"/>
      <c r="DT254" s="38"/>
      <c r="DU254" s="38"/>
      <c r="DV254" s="38"/>
      <c r="DW254" s="38"/>
      <c r="DX254" s="38"/>
      <c r="DY254" s="38"/>
      <c r="DZ254" s="38"/>
      <c r="EA254" s="38"/>
      <c r="EB254" s="38"/>
      <c r="EC254" s="38"/>
      <c r="ED254" s="38"/>
      <c r="EE254" s="38"/>
      <c r="EF254" s="38"/>
      <c r="EG254" s="38"/>
      <c r="EH254" s="38"/>
      <c r="EI254" s="38"/>
      <c r="EJ254" s="38"/>
      <c r="EK254" s="38"/>
      <c r="EL254" s="38"/>
      <c r="EM254" s="38"/>
      <c r="EN254" s="38"/>
      <c r="EO254" s="38"/>
      <c r="EP254" s="38"/>
      <c r="EQ254" s="38"/>
      <c r="ER254" s="38"/>
      <c r="ES254" s="38"/>
      <c r="FB254" s="11"/>
      <c r="FC254" s="11"/>
      <c r="FD254" s="11"/>
    </row>
    <row r="255" spans="34:160" x14ac:dyDescent="0.25">
      <c r="AH255" s="55">
        <v>2.8499999999999828</v>
      </c>
      <c r="AI255" s="11">
        <v>2</v>
      </c>
      <c r="CX255" s="105"/>
      <c r="CY255" s="105"/>
      <c r="CZ255" s="105"/>
      <c r="DA255" s="105"/>
      <c r="DB255" s="105"/>
      <c r="DC255" s="105"/>
      <c r="DD255" s="105"/>
      <c r="DE255" s="105"/>
      <c r="DF255" s="105"/>
      <c r="DG255" s="105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/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FB255" s="11"/>
      <c r="FC255" s="11"/>
      <c r="FD255" s="11"/>
    </row>
    <row r="256" spans="34:160" x14ac:dyDescent="0.25">
      <c r="AH256" s="55">
        <v>2.8599999999999826</v>
      </c>
      <c r="AI256" s="11">
        <v>2</v>
      </c>
      <c r="CX256" s="105"/>
      <c r="CY256" s="105"/>
      <c r="CZ256" s="105"/>
      <c r="DA256" s="105"/>
      <c r="DB256" s="105"/>
      <c r="DC256" s="105"/>
      <c r="DD256" s="105"/>
      <c r="DE256" s="105"/>
      <c r="DF256" s="105"/>
      <c r="DG256" s="105"/>
      <c r="DP256" s="38"/>
      <c r="DQ256" s="38"/>
      <c r="DR256" s="38"/>
      <c r="DS256" s="38"/>
      <c r="DT256" s="38"/>
      <c r="DU256" s="38"/>
      <c r="DV256" s="38"/>
      <c r="DW256" s="38"/>
      <c r="DX256" s="38"/>
      <c r="DY256" s="38"/>
      <c r="DZ256" s="38"/>
      <c r="EA256" s="38"/>
      <c r="EB256" s="38"/>
      <c r="EC256" s="38"/>
      <c r="ED256" s="38"/>
      <c r="EE256" s="38"/>
      <c r="EF256" s="38"/>
      <c r="EG256" s="38"/>
      <c r="EH256" s="38"/>
      <c r="EI256" s="38"/>
      <c r="EJ256" s="38"/>
      <c r="EK256" s="38"/>
      <c r="EL256" s="38"/>
      <c r="EM256" s="38"/>
      <c r="EN256" s="38"/>
      <c r="EO256" s="38"/>
      <c r="EP256" s="38"/>
      <c r="EQ256" s="38"/>
      <c r="ER256" s="38"/>
      <c r="ES256" s="38"/>
      <c r="FB256" s="11"/>
      <c r="FC256" s="11"/>
      <c r="FD256" s="11"/>
    </row>
    <row r="257" spans="34:160" x14ac:dyDescent="0.25">
      <c r="AH257" s="55">
        <v>2.8699999999999823</v>
      </c>
      <c r="AI257" s="11">
        <v>2</v>
      </c>
      <c r="CX257" s="105"/>
      <c r="CY257" s="105"/>
      <c r="CZ257" s="105"/>
      <c r="DA257" s="105"/>
      <c r="DB257" s="105"/>
      <c r="DC257" s="105"/>
      <c r="DD257" s="105"/>
      <c r="DE257" s="105"/>
      <c r="DF257" s="105"/>
      <c r="DG257" s="105"/>
      <c r="DP257" s="38"/>
      <c r="DQ257" s="38"/>
      <c r="DR257" s="38"/>
      <c r="DS257" s="38"/>
      <c r="DT257" s="38"/>
      <c r="DU257" s="38"/>
      <c r="DV257" s="38"/>
      <c r="DW257" s="38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  <c r="EQ257" s="38"/>
      <c r="ER257" s="38"/>
      <c r="ES257" s="38"/>
      <c r="FB257" s="11"/>
      <c r="FC257" s="11"/>
      <c r="FD257" s="11"/>
    </row>
    <row r="258" spans="34:160" x14ac:dyDescent="0.25">
      <c r="AH258" s="55">
        <v>2.8799999999999821</v>
      </c>
      <c r="AI258" s="11">
        <v>2</v>
      </c>
      <c r="CX258" s="105"/>
      <c r="CY258" s="105"/>
      <c r="CZ258" s="105"/>
      <c r="DA258" s="105"/>
      <c r="DB258" s="105"/>
      <c r="DC258" s="105"/>
      <c r="DD258" s="105"/>
      <c r="DE258" s="105"/>
      <c r="DF258" s="105"/>
      <c r="DG258" s="105"/>
      <c r="DP258" s="38"/>
      <c r="DQ258" s="38"/>
      <c r="DR258" s="38"/>
      <c r="DS258" s="38"/>
      <c r="DT258" s="38"/>
      <c r="DU258" s="38"/>
      <c r="DV258" s="38"/>
      <c r="DW258" s="38"/>
      <c r="DX258" s="38"/>
      <c r="DY258" s="38"/>
      <c r="DZ258" s="38"/>
      <c r="EA258" s="38"/>
      <c r="EB258" s="38"/>
      <c r="EC258" s="38"/>
      <c r="ED258" s="38"/>
      <c r="EE258" s="38"/>
      <c r="EF258" s="38"/>
      <c r="EG258" s="38"/>
      <c r="EH258" s="38"/>
      <c r="EI258" s="38"/>
      <c r="EJ258" s="38"/>
      <c r="EK258" s="38"/>
      <c r="EL258" s="38"/>
      <c r="EM258" s="38"/>
      <c r="EN258" s="38"/>
      <c r="EO258" s="38"/>
      <c r="EP258" s="38"/>
      <c r="EQ258" s="38"/>
      <c r="ER258" s="38"/>
      <c r="ES258" s="38"/>
      <c r="FB258" s="11"/>
      <c r="FC258" s="11"/>
      <c r="FD258" s="11"/>
    </row>
    <row r="259" spans="34:160" x14ac:dyDescent="0.25">
      <c r="AH259" s="55">
        <v>2.8899999999999819</v>
      </c>
      <c r="AI259" s="11">
        <v>2</v>
      </c>
      <c r="CX259" s="105"/>
      <c r="CY259" s="105"/>
      <c r="CZ259" s="105"/>
      <c r="DA259" s="105"/>
      <c r="DB259" s="105"/>
      <c r="DC259" s="105"/>
      <c r="DD259" s="105"/>
      <c r="DE259" s="105"/>
      <c r="DF259" s="105"/>
      <c r="DG259" s="105"/>
      <c r="DP259" s="38"/>
      <c r="DQ259" s="38"/>
      <c r="DR259" s="38"/>
      <c r="DS259" s="38"/>
      <c r="DT259" s="38"/>
      <c r="DU259" s="38"/>
      <c r="DV259" s="38"/>
      <c r="DW259" s="38"/>
      <c r="DX259" s="38"/>
      <c r="DY259" s="38"/>
      <c r="DZ259" s="38"/>
      <c r="EA259" s="38"/>
      <c r="EB259" s="38"/>
      <c r="EC259" s="38"/>
      <c r="ED259" s="38"/>
      <c r="EE259" s="38"/>
      <c r="EF259" s="38"/>
      <c r="EG259" s="38"/>
      <c r="EH259" s="38"/>
      <c r="EI259" s="38"/>
      <c r="EJ259" s="38"/>
      <c r="EK259" s="38"/>
      <c r="EL259" s="38"/>
      <c r="EM259" s="38"/>
      <c r="EN259" s="38"/>
      <c r="EO259" s="38"/>
      <c r="EP259" s="38"/>
      <c r="EQ259" s="38"/>
      <c r="ER259" s="38"/>
      <c r="ES259" s="38"/>
      <c r="FB259" s="11"/>
      <c r="FC259" s="11"/>
      <c r="FD259" s="11"/>
    </row>
    <row r="260" spans="34:160" x14ac:dyDescent="0.25">
      <c r="AH260" s="55">
        <v>2.8999999999999817</v>
      </c>
      <c r="AI260" s="11">
        <v>2</v>
      </c>
      <c r="CX260" s="105"/>
      <c r="CY260" s="105"/>
      <c r="CZ260" s="105"/>
      <c r="DA260" s="105"/>
      <c r="DB260" s="105"/>
      <c r="DC260" s="105"/>
      <c r="DD260" s="105"/>
      <c r="DE260" s="105"/>
      <c r="DF260" s="105"/>
      <c r="DG260" s="105"/>
      <c r="DP260" s="38"/>
      <c r="DQ260" s="38"/>
      <c r="DR260" s="38"/>
      <c r="DS260" s="38"/>
      <c r="DT260" s="38"/>
      <c r="DU260" s="38"/>
      <c r="DV260" s="38"/>
      <c r="DW260" s="38"/>
      <c r="DX260" s="38"/>
      <c r="DY260" s="38"/>
      <c r="DZ260" s="38"/>
      <c r="EA260" s="38"/>
      <c r="EB260" s="38"/>
      <c r="EC260" s="38"/>
      <c r="ED260" s="38"/>
      <c r="EE260" s="38"/>
      <c r="EF260" s="38"/>
      <c r="EG260" s="38"/>
      <c r="EH260" s="38"/>
      <c r="EI260" s="38"/>
      <c r="EJ260" s="38"/>
      <c r="EK260" s="38"/>
      <c r="EL260" s="38"/>
      <c r="EM260" s="38"/>
      <c r="EN260" s="38"/>
      <c r="EO260" s="38"/>
      <c r="EP260" s="38"/>
      <c r="EQ260" s="38"/>
      <c r="ER260" s="38"/>
      <c r="ES260" s="38"/>
      <c r="FB260" s="11"/>
      <c r="FC260" s="11"/>
      <c r="FD260" s="11"/>
    </row>
    <row r="261" spans="34:160" x14ac:dyDescent="0.25">
      <c r="AH261" s="55">
        <v>2.9099999999999815</v>
      </c>
      <c r="AI261" s="11">
        <v>2</v>
      </c>
      <c r="CX261" s="105"/>
      <c r="CY261" s="105"/>
      <c r="CZ261" s="105"/>
      <c r="DA261" s="105"/>
      <c r="DB261" s="105"/>
      <c r="DC261" s="105"/>
      <c r="DD261" s="105"/>
      <c r="DE261" s="105"/>
      <c r="DF261" s="105"/>
      <c r="DG261" s="105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FB261" s="11"/>
      <c r="FC261" s="11"/>
      <c r="FD261" s="11"/>
    </row>
    <row r="262" spans="34:160" x14ac:dyDescent="0.25">
      <c r="AH262" s="55">
        <v>2.9199999999999813</v>
      </c>
      <c r="AI262" s="11">
        <v>2</v>
      </c>
      <c r="CX262" s="105"/>
      <c r="CY262" s="105"/>
      <c r="CZ262" s="105"/>
      <c r="DA262" s="105"/>
      <c r="DB262" s="105"/>
      <c r="DC262" s="105"/>
      <c r="DD262" s="105"/>
      <c r="DE262" s="105"/>
      <c r="DF262" s="105"/>
      <c r="DG262" s="105"/>
      <c r="DP262" s="38"/>
      <c r="DQ262" s="38"/>
      <c r="DR262" s="38"/>
      <c r="DS262" s="38"/>
      <c r="DT262" s="38"/>
      <c r="DU262" s="38"/>
      <c r="DV262" s="38"/>
      <c r="DW262" s="38"/>
      <c r="DX262" s="38"/>
      <c r="DY262" s="38"/>
      <c r="DZ262" s="38"/>
      <c r="EA262" s="38"/>
      <c r="EB262" s="38"/>
      <c r="EC262" s="38"/>
      <c r="ED262" s="38"/>
      <c r="EE262" s="38"/>
      <c r="EF262" s="38"/>
      <c r="EG262" s="38"/>
      <c r="EH262" s="38"/>
      <c r="EI262" s="38"/>
      <c r="EJ262" s="38"/>
      <c r="EK262" s="38"/>
      <c r="EL262" s="38"/>
      <c r="EM262" s="38"/>
      <c r="EN262" s="38"/>
      <c r="EO262" s="38"/>
      <c r="EP262" s="38"/>
      <c r="EQ262" s="38"/>
      <c r="ER262" s="38"/>
      <c r="ES262" s="38"/>
      <c r="FB262" s="11"/>
      <c r="FC262" s="11"/>
      <c r="FD262" s="11"/>
    </row>
    <row r="263" spans="34:160" x14ac:dyDescent="0.25">
      <c r="AH263" s="55">
        <v>2.9299999999999811</v>
      </c>
      <c r="AI263" s="11">
        <v>2</v>
      </c>
      <c r="CX263" s="105"/>
      <c r="CY263" s="105"/>
      <c r="CZ263" s="105"/>
      <c r="DA263" s="105"/>
      <c r="DB263" s="105"/>
      <c r="DC263" s="105"/>
      <c r="DD263" s="105"/>
      <c r="DE263" s="105"/>
      <c r="DF263" s="105"/>
      <c r="DG263" s="105"/>
      <c r="DP263" s="38"/>
      <c r="DQ263" s="38"/>
      <c r="DR263" s="38"/>
      <c r="DS263" s="38"/>
      <c r="DT263" s="38"/>
      <c r="DU263" s="38"/>
      <c r="DV263" s="38"/>
      <c r="DW263" s="38"/>
      <c r="DX263" s="38"/>
      <c r="DY263" s="38"/>
      <c r="DZ263" s="38"/>
      <c r="EA263" s="38"/>
      <c r="EB263" s="38"/>
      <c r="EC263" s="38"/>
      <c r="ED263" s="38"/>
      <c r="EE263" s="38"/>
      <c r="EF263" s="38"/>
      <c r="EG263" s="38"/>
      <c r="EH263" s="38"/>
      <c r="EI263" s="38"/>
      <c r="EJ263" s="38"/>
      <c r="EK263" s="38"/>
      <c r="EL263" s="38"/>
      <c r="EM263" s="38"/>
      <c r="EN263" s="38"/>
      <c r="EO263" s="38"/>
      <c r="EP263" s="38"/>
      <c r="EQ263" s="38"/>
      <c r="ER263" s="38"/>
      <c r="ES263" s="38"/>
      <c r="FB263" s="11"/>
      <c r="FC263" s="11"/>
      <c r="FD263" s="11"/>
    </row>
    <row r="264" spans="34:160" x14ac:dyDescent="0.25">
      <c r="AH264" s="55">
        <v>2.9399999999999809</v>
      </c>
      <c r="AI264" s="11">
        <v>2</v>
      </c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P264" s="38"/>
      <c r="DQ264" s="38"/>
      <c r="DR264" s="38"/>
      <c r="DS264" s="38"/>
      <c r="DT264" s="38"/>
      <c r="DU264" s="38"/>
      <c r="DV264" s="38"/>
      <c r="DW264" s="38"/>
      <c r="DX264" s="38"/>
      <c r="DY264" s="38"/>
      <c r="DZ264" s="38"/>
      <c r="EA264" s="38"/>
      <c r="EB264" s="38"/>
      <c r="EC264" s="38"/>
      <c r="ED264" s="38"/>
      <c r="EE264" s="38"/>
      <c r="EF264" s="38"/>
      <c r="EG264" s="38"/>
      <c r="EH264" s="38"/>
      <c r="EI264" s="38"/>
      <c r="EJ264" s="38"/>
      <c r="EK264" s="38"/>
      <c r="EL264" s="38"/>
      <c r="EM264" s="38"/>
      <c r="EN264" s="38"/>
      <c r="EO264" s="38"/>
      <c r="EP264" s="38"/>
      <c r="EQ264" s="38"/>
      <c r="ER264" s="38"/>
      <c r="ES264" s="38"/>
      <c r="FB264" s="11"/>
      <c r="FC264" s="11"/>
      <c r="FD264" s="11"/>
    </row>
    <row r="265" spans="34:160" x14ac:dyDescent="0.25">
      <c r="AH265" s="55">
        <v>2.9499999999999806</v>
      </c>
      <c r="AI265" s="11">
        <v>2</v>
      </c>
      <c r="CX265" s="105"/>
      <c r="CY265" s="105"/>
      <c r="CZ265" s="105"/>
      <c r="DA265" s="105"/>
      <c r="DB265" s="105"/>
      <c r="DC265" s="105"/>
      <c r="DD265" s="105"/>
      <c r="DE265" s="105"/>
      <c r="DF265" s="105"/>
      <c r="DG265" s="105"/>
      <c r="DP265" s="38"/>
      <c r="DQ265" s="38"/>
      <c r="DR265" s="38"/>
      <c r="DS265" s="38"/>
      <c r="DT265" s="38"/>
      <c r="DU265" s="38"/>
      <c r="DV265" s="38"/>
      <c r="DW265" s="38"/>
      <c r="DX265" s="38"/>
      <c r="DY265" s="38"/>
      <c r="DZ265" s="38"/>
      <c r="EA265" s="38"/>
      <c r="EB265" s="38"/>
      <c r="EC265" s="38"/>
      <c r="ED265" s="38"/>
      <c r="EE265" s="38"/>
      <c r="EF265" s="38"/>
      <c r="EG265" s="38"/>
      <c r="EH265" s="38"/>
      <c r="EI265" s="38"/>
      <c r="EJ265" s="38"/>
      <c r="EK265" s="38"/>
      <c r="EL265" s="38"/>
      <c r="EM265" s="38"/>
      <c r="EN265" s="38"/>
      <c r="EO265" s="38"/>
      <c r="EP265" s="38"/>
      <c r="EQ265" s="38"/>
      <c r="ER265" s="38"/>
      <c r="ES265" s="38"/>
      <c r="FB265" s="11"/>
      <c r="FC265" s="11"/>
      <c r="FD265" s="11"/>
    </row>
    <row r="266" spans="34:160" x14ac:dyDescent="0.25">
      <c r="AH266" s="55">
        <v>2.9599999999999804</v>
      </c>
      <c r="AI266" s="11">
        <v>2</v>
      </c>
      <c r="CX266" s="105"/>
      <c r="CY266" s="105"/>
      <c r="CZ266" s="105"/>
      <c r="DA266" s="105"/>
      <c r="DB266" s="105"/>
      <c r="DC266" s="105"/>
      <c r="DD266" s="105"/>
      <c r="DE266" s="105"/>
      <c r="DF266" s="105"/>
      <c r="DG266" s="105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FB266" s="11"/>
      <c r="FC266" s="11"/>
      <c r="FD266" s="11"/>
    </row>
    <row r="267" spans="34:160" x14ac:dyDescent="0.25">
      <c r="AH267" s="55">
        <v>2.9699999999999802</v>
      </c>
      <c r="AI267" s="11">
        <v>2</v>
      </c>
      <c r="CX267" s="105"/>
      <c r="CY267" s="105"/>
      <c r="CZ267" s="105"/>
      <c r="DA267" s="105"/>
      <c r="DB267" s="105"/>
      <c r="DC267" s="105"/>
      <c r="DD267" s="105"/>
      <c r="DE267" s="105"/>
      <c r="DF267" s="105"/>
      <c r="DG267" s="105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8"/>
      <c r="EF267" s="38"/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FB267" s="11"/>
      <c r="FC267" s="11"/>
      <c r="FD267" s="11"/>
    </row>
    <row r="268" spans="34:160" x14ac:dyDescent="0.25">
      <c r="AH268" s="55">
        <v>2.97999999999998</v>
      </c>
      <c r="AI268" s="11">
        <v>2</v>
      </c>
      <c r="CX268" s="105"/>
      <c r="CY268" s="105"/>
      <c r="CZ268" s="105"/>
      <c r="DA268" s="105"/>
      <c r="DB268" s="105"/>
      <c r="DC268" s="105"/>
      <c r="DD268" s="105"/>
      <c r="DE268" s="105"/>
      <c r="DF268" s="105"/>
      <c r="DG268" s="105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  <c r="ED268" s="38"/>
      <c r="EE268" s="38"/>
      <c r="EF268" s="38"/>
      <c r="EG268" s="38"/>
      <c r="EH268" s="38"/>
      <c r="EI268" s="38"/>
      <c r="EJ268" s="38"/>
      <c r="EK268" s="38"/>
      <c r="EL268" s="38"/>
      <c r="EM268" s="38"/>
      <c r="EN268" s="38"/>
      <c r="EO268" s="38"/>
      <c r="EP268" s="38"/>
      <c r="EQ268" s="38"/>
      <c r="ER268" s="38"/>
      <c r="ES268" s="38"/>
      <c r="FB268" s="11"/>
      <c r="FC268" s="11"/>
      <c r="FD268" s="11"/>
    </row>
    <row r="269" spans="34:160" x14ac:dyDescent="0.25">
      <c r="AH269" s="55">
        <v>2.9899999999999798</v>
      </c>
      <c r="AI269" s="11">
        <v>2</v>
      </c>
      <c r="CX269" s="105"/>
      <c r="CY269" s="105"/>
      <c r="CZ269" s="105"/>
      <c r="DA269" s="105"/>
      <c r="DB269" s="105"/>
      <c r="DC269" s="105"/>
      <c r="DD269" s="105"/>
      <c r="DE269" s="105"/>
      <c r="DF269" s="105"/>
      <c r="DG269" s="105"/>
      <c r="DP269" s="38"/>
      <c r="DQ269" s="38"/>
      <c r="DR269" s="38"/>
      <c r="DS269" s="38"/>
      <c r="DT269" s="38"/>
      <c r="DU269" s="38"/>
      <c r="DV269" s="38"/>
      <c r="DW269" s="38"/>
      <c r="DX269" s="38"/>
      <c r="DY269" s="38"/>
      <c r="DZ269" s="38"/>
      <c r="EA269" s="38"/>
      <c r="EB269" s="38"/>
      <c r="EC269" s="38"/>
      <c r="ED269" s="38"/>
      <c r="EE269" s="38"/>
      <c r="EF269" s="38"/>
      <c r="EG269" s="38"/>
      <c r="EH269" s="38"/>
      <c r="EI269" s="38"/>
      <c r="EJ269" s="38"/>
      <c r="EK269" s="38"/>
      <c r="EL269" s="38"/>
      <c r="EM269" s="38"/>
      <c r="EN269" s="38"/>
      <c r="EO269" s="38"/>
      <c r="EP269" s="38"/>
      <c r="EQ269" s="38"/>
      <c r="ER269" s="38"/>
      <c r="ES269" s="38"/>
      <c r="FB269" s="11"/>
      <c r="FC269" s="11"/>
      <c r="FD269" s="11"/>
    </row>
    <row r="270" spans="34:160" x14ac:dyDescent="0.25">
      <c r="AH270" s="55">
        <v>2.9999999999999796</v>
      </c>
      <c r="AI270" s="11">
        <v>3</v>
      </c>
      <c r="CX270" s="105"/>
      <c r="CY270" s="105"/>
      <c r="CZ270" s="105"/>
      <c r="DA270" s="105"/>
      <c r="DB270" s="105"/>
      <c r="DC270" s="105"/>
      <c r="DD270" s="105"/>
      <c r="DE270" s="105"/>
      <c r="DF270" s="105"/>
      <c r="DG270" s="105"/>
      <c r="DP270" s="38"/>
      <c r="DQ270" s="38"/>
      <c r="DR270" s="38"/>
      <c r="DS270" s="38"/>
      <c r="DT270" s="38"/>
      <c r="DU270" s="38"/>
      <c r="DV270" s="38"/>
      <c r="DW270" s="38"/>
      <c r="DX270" s="38"/>
      <c r="DY270" s="38"/>
      <c r="DZ270" s="38"/>
      <c r="EA270" s="38"/>
      <c r="EB270" s="38"/>
      <c r="EC270" s="38"/>
      <c r="ED270" s="38"/>
      <c r="EE270" s="38"/>
      <c r="EF270" s="38"/>
      <c r="EG270" s="38"/>
      <c r="EH270" s="38"/>
      <c r="EI270" s="38"/>
      <c r="EJ270" s="38"/>
      <c r="EK270" s="38"/>
      <c r="EL270" s="38"/>
      <c r="EM270" s="38"/>
      <c r="EN270" s="38"/>
      <c r="EO270" s="38"/>
      <c r="EP270" s="38"/>
      <c r="EQ270" s="38"/>
      <c r="ER270" s="38"/>
      <c r="ES270" s="38"/>
      <c r="FB270" s="11"/>
      <c r="FC270" s="11"/>
      <c r="FD270" s="11"/>
    </row>
    <row r="271" spans="34:160" x14ac:dyDescent="0.25">
      <c r="AH271" s="55">
        <v>3.0099999999999794</v>
      </c>
      <c r="AI271" s="11">
        <v>3</v>
      </c>
      <c r="CX271" s="105"/>
      <c r="CY271" s="105"/>
      <c r="CZ271" s="105"/>
      <c r="DA271" s="105"/>
      <c r="DB271" s="105"/>
      <c r="DC271" s="105"/>
      <c r="DD271" s="105"/>
      <c r="DE271" s="105"/>
      <c r="DF271" s="105"/>
      <c r="DG271" s="105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FB271" s="11"/>
      <c r="FC271" s="11"/>
      <c r="FD271" s="11"/>
    </row>
    <row r="272" spans="34:160" x14ac:dyDescent="0.25">
      <c r="AH272" s="55">
        <v>3.0199999999999791</v>
      </c>
      <c r="AI272" s="11">
        <v>3</v>
      </c>
      <c r="CX272" s="105"/>
      <c r="CY272" s="105"/>
      <c r="CZ272" s="105"/>
      <c r="DA272" s="105"/>
      <c r="DB272" s="105"/>
      <c r="DC272" s="105"/>
      <c r="DD272" s="105"/>
      <c r="DE272" s="105"/>
      <c r="DF272" s="105"/>
      <c r="DG272" s="105"/>
      <c r="DP272" s="38"/>
      <c r="DQ272" s="38"/>
      <c r="DR272" s="38"/>
      <c r="DS272" s="38"/>
      <c r="DT272" s="38"/>
      <c r="DU272" s="38"/>
      <c r="DV272" s="38"/>
      <c r="DW272" s="38"/>
      <c r="DX272" s="38"/>
      <c r="DY272" s="38"/>
      <c r="DZ272" s="38"/>
      <c r="EA272" s="38"/>
      <c r="EB272" s="38"/>
      <c r="EC272" s="38"/>
      <c r="ED272" s="38"/>
      <c r="EE272" s="38"/>
      <c r="EF272" s="38"/>
      <c r="EG272" s="38"/>
      <c r="EH272" s="38"/>
      <c r="EI272" s="38"/>
      <c r="EJ272" s="38"/>
      <c r="EK272" s="38"/>
      <c r="EL272" s="38"/>
      <c r="EM272" s="38"/>
      <c r="EN272" s="38"/>
      <c r="EO272" s="38"/>
      <c r="EP272" s="38"/>
      <c r="EQ272" s="38"/>
      <c r="ER272" s="38"/>
      <c r="ES272" s="38"/>
      <c r="FB272" s="11"/>
      <c r="FC272" s="11"/>
      <c r="FD272" s="11"/>
    </row>
    <row r="273" spans="34:160" x14ac:dyDescent="0.25">
      <c r="AH273" s="55">
        <v>3.0299999999999789</v>
      </c>
      <c r="AI273" s="11">
        <v>3</v>
      </c>
      <c r="CX273" s="105"/>
      <c r="CY273" s="105"/>
      <c r="CZ273" s="105"/>
      <c r="DA273" s="105"/>
      <c r="DB273" s="105"/>
      <c r="DC273" s="105"/>
      <c r="DD273" s="105"/>
      <c r="DE273" s="105"/>
      <c r="DF273" s="105"/>
      <c r="DG273" s="105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  <c r="ED273" s="38"/>
      <c r="EE273" s="38"/>
      <c r="EF273" s="38"/>
      <c r="EG273" s="38"/>
      <c r="EH273" s="38"/>
      <c r="EI273" s="38"/>
      <c r="EJ273" s="38"/>
      <c r="EK273" s="38"/>
      <c r="EL273" s="38"/>
      <c r="EM273" s="38"/>
      <c r="EN273" s="38"/>
      <c r="EO273" s="38"/>
      <c r="EP273" s="38"/>
      <c r="EQ273" s="38"/>
      <c r="ER273" s="38"/>
      <c r="ES273" s="38"/>
      <c r="FB273" s="11"/>
      <c r="FC273" s="11"/>
      <c r="FD273" s="11"/>
    </row>
    <row r="274" spans="34:160" x14ac:dyDescent="0.25">
      <c r="AH274" s="55">
        <v>3.0399999999999787</v>
      </c>
      <c r="AI274" s="11">
        <v>3</v>
      </c>
      <c r="CX274" s="105"/>
      <c r="CY274" s="105"/>
      <c r="CZ274" s="105"/>
      <c r="DA274" s="105"/>
      <c r="DB274" s="105"/>
      <c r="DC274" s="105"/>
      <c r="DD274" s="105"/>
      <c r="DE274" s="105"/>
      <c r="DF274" s="105"/>
      <c r="DG274" s="105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  <c r="EI274" s="38"/>
      <c r="EJ274" s="38"/>
      <c r="EK274" s="38"/>
      <c r="EL274" s="38"/>
      <c r="EM274" s="38"/>
      <c r="EN274" s="38"/>
      <c r="EO274" s="38"/>
      <c r="EP274" s="38"/>
      <c r="EQ274" s="38"/>
      <c r="ER274" s="38"/>
      <c r="ES274" s="38"/>
      <c r="FB274" s="11"/>
      <c r="FC274" s="11"/>
      <c r="FD274" s="11"/>
    </row>
    <row r="275" spans="34:160" x14ac:dyDescent="0.25">
      <c r="AH275" s="55">
        <v>3.0499999999999785</v>
      </c>
      <c r="AI275" s="11">
        <v>3</v>
      </c>
      <c r="CX275" s="105"/>
      <c r="CY275" s="105"/>
      <c r="CZ275" s="105"/>
      <c r="DA275" s="105"/>
      <c r="DB275" s="105"/>
      <c r="DC275" s="105"/>
      <c r="DD275" s="105"/>
      <c r="DE275" s="105"/>
      <c r="DF275" s="105"/>
      <c r="DG275" s="105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  <c r="EI275" s="38"/>
      <c r="EJ275" s="38"/>
      <c r="EK275" s="38"/>
      <c r="EL275" s="38"/>
      <c r="EM275" s="38"/>
      <c r="EN275" s="38"/>
      <c r="EO275" s="38"/>
      <c r="EP275" s="38"/>
      <c r="EQ275" s="38"/>
      <c r="ER275" s="38"/>
      <c r="ES275" s="38"/>
      <c r="FB275" s="11"/>
      <c r="FC275" s="11"/>
      <c r="FD275" s="11"/>
    </row>
    <row r="276" spans="34:160" x14ac:dyDescent="0.25">
      <c r="AH276" s="55">
        <v>3.0599999999999783</v>
      </c>
      <c r="AI276" s="11">
        <v>3</v>
      </c>
      <c r="CX276" s="105"/>
      <c r="CY276" s="105"/>
      <c r="CZ276" s="105"/>
      <c r="DA276" s="105"/>
      <c r="DB276" s="105"/>
      <c r="DC276" s="105"/>
      <c r="DD276" s="105"/>
      <c r="DE276" s="105"/>
      <c r="DF276" s="105"/>
      <c r="DG276" s="105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FB276" s="11"/>
      <c r="FC276" s="11"/>
      <c r="FD276" s="11"/>
    </row>
    <row r="277" spans="34:160" x14ac:dyDescent="0.25">
      <c r="AH277" s="55">
        <v>3.0699999999999781</v>
      </c>
      <c r="AI277" s="11">
        <v>3</v>
      </c>
      <c r="CX277" s="105"/>
      <c r="CY277" s="105"/>
      <c r="CZ277" s="105"/>
      <c r="DA277" s="105"/>
      <c r="DB277" s="105"/>
      <c r="DC277" s="105"/>
      <c r="DD277" s="105"/>
      <c r="DE277" s="105"/>
      <c r="DF277" s="105"/>
      <c r="DG277" s="105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  <c r="EI277" s="38"/>
      <c r="EJ277" s="38"/>
      <c r="EK277" s="38"/>
      <c r="EL277" s="38"/>
      <c r="EM277" s="38"/>
      <c r="EN277" s="38"/>
      <c r="EO277" s="38"/>
      <c r="EP277" s="38"/>
      <c r="EQ277" s="38"/>
      <c r="ER277" s="38"/>
      <c r="ES277" s="38"/>
      <c r="FB277" s="11"/>
      <c r="FC277" s="11"/>
      <c r="FD277" s="11"/>
    </row>
    <row r="278" spans="34:160" x14ac:dyDescent="0.25">
      <c r="AH278" s="55">
        <v>3.0799999999999779</v>
      </c>
      <c r="AI278" s="11">
        <v>3</v>
      </c>
      <c r="CX278" s="105"/>
      <c r="CY278" s="105"/>
      <c r="CZ278" s="105"/>
      <c r="DA278" s="105"/>
      <c r="DB278" s="105"/>
      <c r="DC278" s="105"/>
      <c r="DD278" s="105"/>
      <c r="DE278" s="105"/>
      <c r="DF278" s="105"/>
      <c r="DG278" s="105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FB278" s="11"/>
      <c r="FC278" s="11"/>
      <c r="FD278" s="11"/>
    </row>
    <row r="279" spans="34:160" x14ac:dyDescent="0.25">
      <c r="AH279" s="55">
        <v>3.0899999999999777</v>
      </c>
      <c r="AI279" s="11">
        <v>3</v>
      </c>
      <c r="CX279" s="105"/>
      <c r="CY279" s="105"/>
      <c r="CZ279" s="105"/>
      <c r="DA279" s="105"/>
      <c r="DB279" s="105"/>
      <c r="DC279" s="105"/>
      <c r="DD279" s="105"/>
      <c r="DE279" s="105"/>
      <c r="DF279" s="105"/>
      <c r="DG279" s="105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FB279" s="11"/>
      <c r="FC279" s="11"/>
      <c r="FD279" s="11"/>
    </row>
    <row r="280" spans="34:160" x14ac:dyDescent="0.25">
      <c r="AH280" s="55">
        <v>3.0999999999999774</v>
      </c>
      <c r="AI280" s="11">
        <v>3</v>
      </c>
      <c r="CX280" s="105"/>
      <c r="CY280" s="105"/>
      <c r="CZ280" s="105"/>
      <c r="DA280" s="105"/>
      <c r="DB280" s="105"/>
      <c r="DC280" s="105"/>
      <c r="DD280" s="105"/>
      <c r="DE280" s="105"/>
      <c r="DF280" s="105"/>
      <c r="DG280" s="105"/>
      <c r="DP280" s="38"/>
      <c r="DQ280" s="38"/>
      <c r="DR280" s="38"/>
      <c r="DS280" s="38"/>
      <c r="DT280" s="38"/>
      <c r="DU280" s="38"/>
      <c r="DV280" s="38"/>
      <c r="DW280" s="38"/>
      <c r="DX280" s="38"/>
      <c r="DY280" s="38"/>
      <c r="DZ280" s="38"/>
      <c r="EA280" s="38"/>
      <c r="EB280" s="38"/>
      <c r="EC280" s="38"/>
      <c r="ED280" s="38"/>
      <c r="EE280" s="38"/>
      <c r="EF280" s="38"/>
      <c r="EG280" s="38"/>
      <c r="EH280" s="38"/>
      <c r="EI280" s="38"/>
      <c r="EJ280" s="38"/>
      <c r="EK280" s="38"/>
      <c r="EL280" s="38"/>
      <c r="EM280" s="38"/>
      <c r="EN280" s="38"/>
      <c r="EO280" s="38"/>
      <c r="EP280" s="38"/>
      <c r="EQ280" s="38"/>
      <c r="ER280" s="38"/>
      <c r="ES280" s="38"/>
      <c r="FB280" s="11"/>
      <c r="FC280" s="11"/>
      <c r="FD280" s="11"/>
    </row>
    <row r="281" spans="34:160" x14ac:dyDescent="0.25">
      <c r="AH281" s="55">
        <v>3.1099999999999772</v>
      </c>
      <c r="AI281" s="11">
        <v>3</v>
      </c>
      <c r="CX281" s="105"/>
      <c r="CY281" s="105"/>
      <c r="CZ281" s="105"/>
      <c r="DA281" s="105"/>
      <c r="DB281" s="105"/>
      <c r="DC281" s="105"/>
      <c r="DD281" s="105"/>
      <c r="DE281" s="105"/>
      <c r="DF281" s="105"/>
      <c r="DG281" s="105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FB281" s="11"/>
      <c r="FC281" s="11"/>
      <c r="FD281" s="11"/>
    </row>
    <row r="282" spans="34:160" x14ac:dyDescent="0.25">
      <c r="AH282" s="55">
        <v>3.119999999999977</v>
      </c>
      <c r="AI282" s="11">
        <v>3</v>
      </c>
      <c r="CX282" s="105"/>
      <c r="CY282" s="105"/>
      <c r="CZ282" s="105"/>
      <c r="DA282" s="105"/>
      <c r="DB282" s="105"/>
      <c r="DC282" s="105"/>
      <c r="DD282" s="105"/>
      <c r="DE282" s="105"/>
      <c r="DF282" s="105"/>
      <c r="DG282" s="105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FB282" s="11"/>
      <c r="FC282" s="11"/>
      <c r="FD282" s="11"/>
    </row>
    <row r="283" spans="34:160" x14ac:dyDescent="0.25">
      <c r="AH283" s="55">
        <v>3.1299999999999768</v>
      </c>
      <c r="AI283" s="11">
        <v>3</v>
      </c>
      <c r="CX283" s="105"/>
      <c r="CY283" s="105"/>
      <c r="CZ283" s="105"/>
      <c r="DA283" s="105"/>
      <c r="DB283" s="105"/>
      <c r="DC283" s="105"/>
      <c r="DD283" s="105"/>
      <c r="DE283" s="105"/>
      <c r="DF283" s="105"/>
      <c r="DG283" s="105"/>
      <c r="DP283" s="38"/>
      <c r="DQ283" s="38"/>
      <c r="DR283" s="38"/>
      <c r="DS283" s="38"/>
      <c r="DT283" s="38"/>
      <c r="DU283" s="38"/>
      <c r="DV283" s="38"/>
      <c r="DW283" s="38"/>
      <c r="DX283" s="38"/>
      <c r="DY283" s="38"/>
      <c r="DZ283" s="38"/>
      <c r="EA283" s="38"/>
      <c r="EB283" s="38"/>
      <c r="EC283" s="38"/>
      <c r="ED283" s="38"/>
      <c r="EE283" s="38"/>
      <c r="EF283" s="38"/>
      <c r="EG283" s="38"/>
      <c r="EH283" s="38"/>
      <c r="EI283" s="38"/>
      <c r="EJ283" s="38"/>
      <c r="EK283" s="38"/>
      <c r="EL283" s="38"/>
      <c r="EM283" s="38"/>
      <c r="EN283" s="38"/>
      <c r="EO283" s="38"/>
      <c r="EP283" s="38"/>
      <c r="EQ283" s="38"/>
      <c r="ER283" s="38"/>
      <c r="ES283" s="38"/>
      <c r="FB283" s="11"/>
      <c r="FC283" s="11"/>
      <c r="FD283" s="11"/>
    </row>
    <row r="284" spans="34:160" x14ac:dyDescent="0.25">
      <c r="AH284" s="55">
        <v>3.1399999999999766</v>
      </c>
      <c r="AI284" s="11">
        <v>3</v>
      </c>
      <c r="CX284" s="105"/>
      <c r="CY284" s="105"/>
      <c r="CZ284" s="105"/>
      <c r="DA284" s="105"/>
      <c r="DB284" s="105"/>
      <c r="DC284" s="105"/>
      <c r="DD284" s="105"/>
      <c r="DE284" s="105"/>
      <c r="DF284" s="105"/>
      <c r="DG284" s="105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FB284" s="11"/>
      <c r="FC284" s="11"/>
      <c r="FD284" s="11"/>
    </row>
    <row r="285" spans="34:160" x14ac:dyDescent="0.25">
      <c r="AH285" s="55">
        <v>3.1499999999999764</v>
      </c>
      <c r="AI285" s="11">
        <v>3</v>
      </c>
      <c r="CX285" s="105"/>
      <c r="CY285" s="105"/>
      <c r="CZ285" s="105"/>
      <c r="DA285" s="105"/>
      <c r="DB285" s="105"/>
      <c r="DC285" s="105"/>
      <c r="DD285" s="105"/>
      <c r="DE285" s="105"/>
      <c r="DF285" s="105"/>
      <c r="DG285" s="105"/>
      <c r="DP285" s="38"/>
      <c r="DQ285" s="38"/>
      <c r="DR285" s="38"/>
      <c r="DS285" s="38"/>
      <c r="DT285" s="38"/>
      <c r="DU285" s="38"/>
      <c r="DV285" s="38"/>
      <c r="DW285" s="38"/>
      <c r="DX285" s="38"/>
      <c r="DY285" s="38"/>
      <c r="DZ285" s="38"/>
      <c r="EA285" s="38"/>
      <c r="EB285" s="38"/>
      <c r="EC285" s="38"/>
      <c r="ED285" s="38"/>
      <c r="EE285" s="38"/>
      <c r="EF285" s="38"/>
      <c r="EG285" s="38"/>
      <c r="EH285" s="38"/>
      <c r="EI285" s="38"/>
      <c r="EJ285" s="38"/>
      <c r="EK285" s="38"/>
      <c r="EL285" s="38"/>
      <c r="EM285" s="38"/>
      <c r="EN285" s="38"/>
      <c r="EO285" s="38"/>
      <c r="EP285" s="38"/>
      <c r="EQ285" s="38"/>
      <c r="ER285" s="38"/>
      <c r="ES285" s="38"/>
      <c r="FB285" s="11"/>
      <c r="FC285" s="11"/>
      <c r="FD285" s="11"/>
    </row>
    <row r="286" spans="34:160" x14ac:dyDescent="0.25">
      <c r="AH286" s="55">
        <v>3.1599999999999762</v>
      </c>
      <c r="AI286" s="11">
        <v>3</v>
      </c>
      <c r="CX286" s="105"/>
      <c r="CY286" s="105"/>
      <c r="CZ286" s="105"/>
      <c r="DA286" s="105"/>
      <c r="DB286" s="105"/>
      <c r="DC286" s="105"/>
      <c r="DD286" s="105"/>
      <c r="DE286" s="105"/>
      <c r="DF286" s="105"/>
      <c r="DG286" s="105"/>
      <c r="DP286" s="38"/>
      <c r="DQ286" s="38"/>
      <c r="DR286" s="38"/>
      <c r="DS286" s="38"/>
      <c r="DT286" s="38"/>
      <c r="DU286" s="38"/>
      <c r="DV286" s="38"/>
      <c r="DW286" s="38"/>
      <c r="DX286" s="38"/>
      <c r="DY286" s="38"/>
      <c r="DZ286" s="38"/>
      <c r="EA286" s="38"/>
      <c r="EB286" s="38"/>
      <c r="EC286" s="38"/>
      <c r="ED286" s="38"/>
      <c r="EE286" s="38"/>
      <c r="EF286" s="38"/>
      <c r="EG286" s="38"/>
      <c r="EH286" s="38"/>
      <c r="EI286" s="38"/>
      <c r="EJ286" s="38"/>
      <c r="EK286" s="38"/>
      <c r="EL286" s="38"/>
      <c r="EM286" s="38"/>
      <c r="EN286" s="38"/>
      <c r="EO286" s="38"/>
      <c r="EP286" s="38"/>
      <c r="EQ286" s="38"/>
      <c r="ER286" s="38"/>
      <c r="ES286" s="38"/>
      <c r="FB286" s="11"/>
      <c r="FC286" s="11"/>
      <c r="FD286" s="11"/>
    </row>
    <row r="287" spans="34:160" x14ac:dyDescent="0.25">
      <c r="AH287" s="55">
        <v>3.1699999999999759</v>
      </c>
      <c r="AI287" s="11">
        <v>3</v>
      </c>
      <c r="CX287" s="105"/>
      <c r="CY287" s="105"/>
      <c r="CZ287" s="105"/>
      <c r="DA287" s="105"/>
      <c r="DB287" s="105"/>
      <c r="DC287" s="105"/>
      <c r="DD287" s="105"/>
      <c r="DE287" s="105"/>
      <c r="DF287" s="105"/>
      <c r="DG287" s="105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FB287" s="11"/>
      <c r="FC287" s="11"/>
      <c r="FD287" s="11"/>
    </row>
    <row r="288" spans="34:160" x14ac:dyDescent="0.25">
      <c r="AH288" s="55">
        <v>3.1799999999999757</v>
      </c>
      <c r="AI288" s="11">
        <v>3</v>
      </c>
      <c r="CX288" s="105"/>
      <c r="CY288" s="105"/>
      <c r="CZ288" s="105"/>
      <c r="DA288" s="105"/>
      <c r="DB288" s="105"/>
      <c r="DC288" s="105"/>
      <c r="DD288" s="105"/>
      <c r="DE288" s="105"/>
      <c r="DF288" s="105"/>
      <c r="DG288" s="105"/>
      <c r="DP288" s="38"/>
      <c r="DQ288" s="38"/>
      <c r="DR288" s="38"/>
      <c r="DS288" s="38"/>
      <c r="DT288" s="38"/>
      <c r="DU288" s="38"/>
      <c r="DV288" s="38"/>
      <c r="DW288" s="38"/>
      <c r="DX288" s="38"/>
      <c r="DY288" s="38"/>
      <c r="DZ288" s="38"/>
      <c r="EA288" s="38"/>
      <c r="EB288" s="38"/>
      <c r="EC288" s="38"/>
      <c r="ED288" s="38"/>
      <c r="EE288" s="38"/>
      <c r="EF288" s="38"/>
      <c r="EG288" s="38"/>
      <c r="EH288" s="38"/>
      <c r="EI288" s="38"/>
      <c r="EJ288" s="38"/>
      <c r="EK288" s="38"/>
      <c r="EL288" s="38"/>
      <c r="EM288" s="38"/>
      <c r="EN288" s="38"/>
      <c r="EO288" s="38"/>
      <c r="EP288" s="38"/>
      <c r="EQ288" s="38"/>
      <c r="ER288" s="38"/>
      <c r="ES288" s="38"/>
      <c r="FB288" s="11"/>
      <c r="FC288" s="11"/>
      <c r="FD288" s="11"/>
    </row>
    <row r="289" spans="34:160" x14ac:dyDescent="0.25">
      <c r="AH289" s="55">
        <v>3.1899999999999755</v>
      </c>
      <c r="AI289" s="11">
        <v>3</v>
      </c>
      <c r="CX289" s="105"/>
      <c r="CY289" s="105"/>
      <c r="CZ289" s="105"/>
      <c r="DA289" s="105"/>
      <c r="DB289" s="105"/>
      <c r="DC289" s="105"/>
      <c r="DD289" s="105"/>
      <c r="DE289" s="105"/>
      <c r="DF289" s="105"/>
      <c r="DG289" s="105"/>
      <c r="DP289" s="38"/>
      <c r="DQ289" s="38"/>
      <c r="DR289" s="38"/>
      <c r="DS289" s="38"/>
      <c r="DT289" s="38"/>
      <c r="DU289" s="38"/>
      <c r="DV289" s="38"/>
      <c r="DW289" s="38"/>
      <c r="DX289" s="38"/>
      <c r="DY289" s="38"/>
      <c r="DZ289" s="38"/>
      <c r="EA289" s="38"/>
      <c r="EB289" s="38"/>
      <c r="EC289" s="38"/>
      <c r="ED289" s="38"/>
      <c r="EE289" s="38"/>
      <c r="EF289" s="38"/>
      <c r="EG289" s="38"/>
      <c r="EH289" s="38"/>
      <c r="EI289" s="38"/>
      <c r="EJ289" s="38"/>
      <c r="EK289" s="38"/>
      <c r="EL289" s="38"/>
      <c r="EM289" s="38"/>
      <c r="EN289" s="38"/>
      <c r="EO289" s="38"/>
      <c r="EP289" s="38"/>
      <c r="EQ289" s="38"/>
      <c r="ER289" s="38"/>
      <c r="ES289" s="38"/>
      <c r="FB289" s="11"/>
      <c r="FC289" s="11"/>
      <c r="FD289" s="11"/>
    </row>
    <row r="290" spans="34:160" x14ac:dyDescent="0.25">
      <c r="AH290" s="55">
        <v>3.1999999999999753</v>
      </c>
      <c r="AI290" s="11">
        <v>3</v>
      </c>
      <c r="CX290" s="105"/>
      <c r="CY290" s="105"/>
      <c r="CZ290" s="105"/>
      <c r="DA290" s="105"/>
      <c r="DB290" s="105"/>
      <c r="DC290" s="105"/>
      <c r="DD290" s="105"/>
      <c r="DE290" s="105"/>
      <c r="DF290" s="105"/>
      <c r="DG290" s="105"/>
      <c r="DP290" s="38"/>
      <c r="DQ290" s="38"/>
      <c r="DR290" s="38"/>
      <c r="DS290" s="38"/>
      <c r="DT290" s="38"/>
      <c r="DU290" s="38"/>
      <c r="DV290" s="38"/>
      <c r="DW290" s="38"/>
      <c r="DX290" s="38"/>
      <c r="DY290" s="38"/>
      <c r="DZ290" s="38"/>
      <c r="EA290" s="38"/>
      <c r="EB290" s="38"/>
      <c r="EC290" s="38"/>
      <c r="ED290" s="38"/>
      <c r="EE290" s="38"/>
      <c r="EF290" s="38"/>
      <c r="EG290" s="38"/>
      <c r="EH290" s="38"/>
      <c r="EI290" s="38"/>
      <c r="EJ290" s="38"/>
      <c r="EK290" s="38"/>
      <c r="EL290" s="38"/>
      <c r="EM290" s="38"/>
      <c r="EN290" s="38"/>
      <c r="EO290" s="38"/>
      <c r="EP290" s="38"/>
      <c r="EQ290" s="38"/>
      <c r="ER290" s="38"/>
      <c r="ES290" s="38"/>
      <c r="FB290" s="11"/>
      <c r="FC290" s="11"/>
      <c r="FD290" s="11"/>
    </row>
    <row r="291" spans="34:160" x14ac:dyDescent="0.25">
      <c r="AH291" s="55">
        <v>3.2099999999999751</v>
      </c>
      <c r="AI291" s="11">
        <v>3</v>
      </c>
      <c r="CX291" s="105"/>
      <c r="CY291" s="105"/>
      <c r="CZ291" s="105"/>
      <c r="DA291" s="105"/>
      <c r="DB291" s="105"/>
      <c r="DC291" s="105"/>
      <c r="DD291" s="105"/>
      <c r="DE291" s="105"/>
      <c r="DF291" s="105"/>
      <c r="DG291" s="105"/>
      <c r="DP291" s="38"/>
      <c r="DQ291" s="38"/>
      <c r="DR291" s="38"/>
      <c r="DS291" s="38"/>
      <c r="DT291" s="38"/>
      <c r="DU291" s="38"/>
      <c r="DV291" s="38"/>
      <c r="DW291" s="38"/>
      <c r="DX291" s="38"/>
      <c r="DY291" s="38"/>
      <c r="DZ291" s="38"/>
      <c r="EA291" s="38"/>
      <c r="EB291" s="38"/>
      <c r="EC291" s="38"/>
      <c r="ED291" s="38"/>
      <c r="EE291" s="38"/>
      <c r="EF291" s="38"/>
      <c r="EG291" s="38"/>
      <c r="EH291" s="38"/>
      <c r="EI291" s="38"/>
      <c r="EJ291" s="38"/>
      <c r="EK291" s="38"/>
      <c r="EL291" s="38"/>
      <c r="EM291" s="38"/>
      <c r="EN291" s="38"/>
      <c r="EO291" s="38"/>
      <c r="EP291" s="38"/>
      <c r="EQ291" s="38"/>
      <c r="ER291" s="38"/>
      <c r="ES291" s="38"/>
      <c r="FB291" s="11"/>
      <c r="FC291" s="11"/>
      <c r="FD291" s="11"/>
    </row>
    <row r="292" spans="34:160" x14ac:dyDescent="0.25">
      <c r="AH292" s="55">
        <v>3.2199999999999749</v>
      </c>
      <c r="AI292" s="11">
        <v>3</v>
      </c>
      <c r="CX292" s="105"/>
      <c r="CY292" s="105"/>
      <c r="CZ292" s="105"/>
      <c r="DA292" s="105"/>
      <c r="DB292" s="105"/>
      <c r="DC292" s="105"/>
      <c r="DD292" s="105"/>
      <c r="DE292" s="105"/>
      <c r="DF292" s="105"/>
      <c r="DG292" s="105"/>
      <c r="DP292" s="38"/>
      <c r="DQ292" s="38"/>
      <c r="DR292" s="38"/>
      <c r="DS292" s="38"/>
      <c r="DT292" s="38"/>
      <c r="DU292" s="38"/>
      <c r="DV292" s="38"/>
      <c r="DW292" s="38"/>
      <c r="DX292" s="38"/>
      <c r="DY292" s="38"/>
      <c r="DZ292" s="38"/>
      <c r="EA292" s="38"/>
      <c r="EB292" s="38"/>
      <c r="EC292" s="38"/>
      <c r="ED292" s="38"/>
      <c r="EE292" s="38"/>
      <c r="EF292" s="38"/>
      <c r="EG292" s="38"/>
      <c r="EH292" s="38"/>
      <c r="EI292" s="38"/>
      <c r="EJ292" s="38"/>
      <c r="EK292" s="38"/>
      <c r="EL292" s="38"/>
      <c r="EM292" s="38"/>
      <c r="EN292" s="38"/>
      <c r="EO292" s="38"/>
      <c r="EP292" s="38"/>
      <c r="EQ292" s="38"/>
      <c r="ER292" s="38"/>
      <c r="ES292" s="38"/>
      <c r="FB292" s="11"/>
      <c r="FC292" s="11"/>
      <c r="FD292" s="11"/>
    </row>
    <row r="293" spans="34:160" x14ac:dyDescent="0.25">
      <c r="AH293" s="55">
        <v>3.2299999999999747</v>
      </c>
      <c r="AI293" s="11">
        <v>3</v>
      </c>
      <c r="CX293" s="105"/>
      <c r="CY293" s="105"/>
      <c r="CZ293" s="105"/>
      <c r="DA293" s="105"/>
      <c r="DB293" s="105"/>
      <c r="DC293" s="105"/>
      <c r="DD293" s="105"/>
      <c r="DE293" s="105"/>
      <c r="DF293" s="105"/>
      <c r="DG293" s="105"/>
      <c r="DP293" s="38"/>
      <c r="DQ293" s="38"/>
      <c r="DR293" s="38"/>
      <c r="DS293" s="38"/>
      <c r="DT293" s="38"/>
      <c r="DU293" s="38"/>
      <c r="DV293" s="38"/>
      <c r="DW293" s="38"/>
      <c r="DX293" s="38"/>
      <c r="DY293" s="38"/>
      <c r="DZ293" s="38"/>
      <c r="EA293" s="38"/>
      <c r="EB293" s="38"/>
      <c r="EC293" s="38"/>
      <c r="ED293" s="38"/>
      <c r="EE293" s="38"/>
      <c r="EF293" s="38"/>
      <c r="EG293" s="38"/>
      <c r="EH293" s="38"/>
      <c r="EI293" s="38"/>
      <c r="EJ293" s="38"/>
      <c r="EK293" s="38"/>
      <c r="EL293" s="38"/>
      <c r="EM293" s="38"/>
      <c r="EN293" s="38"/>
      <c r="EO293" s="38"/>
      <c r="EP293" s="38"/>
      <c r="EQ293" s="38"/>
      <c r="ER293" s="38"/>
      <c r="ES293" s="38"/>
      <c r="FB293" s="11"/>
      <c r="FC293" s="11"/>
      <c r="FD293" s="11"/>
    </row>
    <row r="294" spans="34:160" x14ac:dyDescent="0.25">
      <c r="AH294" s="55">
        <v>3.2399999999999745</v>
      </c>
      <c r="AI294" s="11">
        <v>3</v>
      </c>
      <c r="CX294" s="105"/>
      <c r="CY294" s="105"/>
      <c r="CZ294" s="105"/>
      <c r="DA294" s="105"/>
      <c r="DB294" s="105"/>
      <c r="DC294" s="105"/>
      <c r="DD294" s="105"/>
      <c r="DE294" s="105"/>
      <c r="DF294" s="105"/>
      <c r="DG294" s="105"/>
      <c r="DP294" s="38"/>
      <c r="DQ294" s="38"/>
      <c r="DR294" s="38"/>
      <c r="DS294" s="38"/>
      <c r="DT294" s="38"/>
      <c r="DU294" s="38"/>
      <c r="DV294" s="38"/>
      <c r="DW294" s="38"/>
      <c r="DX294" s="38"/>
      <c r="DY294" s="38"/>
      <c r="DZ294" s="38"/>
      <c r="EA294" s="38"/>
      <c r="EB294" s="38"/>
      <c r="EC294" s="38"/>
      <c r="ED294" s="38"/>
      <c r="EE294" s="38"/>
      <c r="EF294" s="38"/>
      <c r="EG294" s="38"/>
      <c r="EH294" s="38"/>
      <c r="EI294" s="38"/>
      <c r="EJ294" s="38"/>
      <c r="EK294" s="38"/>
      <c r="EL294" s="38"/>
      <c r="EM294" s="38"/>
      <c r="EN294" s="38"/>
      <c r="EO294" s="38"/>
      <c r="EP294" s="38"/>
      <c r="EQ294" s="38"/>
      <c r="ER294" s="38"/>
      <c r="ES294" s="38"/>
      <c r="FB294" s="11"/>
      <c r="FC294" s="11"/>
      <c r="FD294" s="11"/>
    </row>
    <row r="295" spans="34:160" x14ac:dyDescent="0.25">
      <c r="AH295" s="55">
        <v>3.2499999999999742</v>
      </c>
      <c r="AI295" s="11">
        <v>3</v>
      </c>
      <c r="CX295" s="105"/>
      <c r="CY295" s="105"/>
      <c r="CZ295" s="105"/>
      <c r="DA295" s="105"/>
      <c r="DB295" s="105"/>
      <c r="DC295" s="105"/>
      <c r="DD295" s="105"/>
      <c r="DE295" s="105"/>
      <c r="DF295" s="105"/>
      <c r="DG295" s="105"/>
      <c r="DP295" s="38"/>
      <c r="DQ295" s="38"/>
      <c r="DR295" s="38"/>
      <c r="DS295" s="38"/>
      <c r="DT295" s="38"/>
      <c r="DU295" s="38"/>
      <c r="DV295" s="38"/>
      <c r="DW295" s="38"/>
      <c r="DX295" s="38"/>
      <c r="DY295" s="38"/>
      <c r="DZ295" s="38"/>
      <c r="EA295" s="38"/>
      <c r="EB295" s="38"/>
      <c r="EC295" s="38"/>
      <c r="ED295" s="38"/>
      <c r="EE295" s="38"/>
      <c r="EF295" s="38"/>
      <c r="EG295" s="38"/>
      <c r="EH295" s="38"/>
      <c r="EI295" s="38"/>
      <c r="EJ295" s="38"/>
      <c r="EK295" s="38"/>
      <c r="EL295" s="38"/>
      <c r="EM295" s="38"/>
      <c r="EN295" s="38"/>
      <c r="EO295" s="38"/>
      <c r="EP295" s="38"/>
      <c r="EQ295" s="38"/>
      <c r="ER295" s="38"/>
      <c r="ES295" s="38"/>
      <c r="FB295" s="11"/>
      <c r="FC295" s="11"/>
      <c r="FD295" s="11"/>
    </row>
    <row r="296" spans="34:160" x14ac:dyDescent="0.25">
      <c r="AH296" s="55">
        <v>3.259999999999974</v>
      </c>
      <c r="AI296" s="11">
        <v>3</v>
      </c>
      <c r="CX296" s="105"/>
      <c r="CY296" s="105"/>
      <c r="CZ296" s="105"/>
      <c r="DA296" s="105"/>
      <c r="DB296" s="105"/>
      <c r="DC296" s="105"/>
      <c r="DD296" s="105"/>
      <c r="DE296" s="105"/>
      <c r="DF296" s="105"/>
      <c r="DG296" s="105"/>
      <c r="DP296" s="38"/>
      <c r="DQ296" s="38"/>
      <c r="DR296" s="38"/>
      <c r="DS296" s="38"/>
      <c r="DT296" s="38"/>
      <c r="DU296" s="38"/>
      <c r="DV296" s="38"/>
      <c r="DW296" s="38"/>
      <c r="DX296" s="38"/>
      <c r="DY296" s="38"/>
      <c r="DZ296" s="38"/>
      <c r="EA296" s="38"/>
      <c r="EB296" s="38"/>
      <c r="EC296" s="38"/>
      <c r="ED296" s="38"/>
      <c r="EE296" s="38"/>
      <c r="EF296" s="38"/>
      <c r="EG296" s="38"/>
      <c r="EH296" s="38"/>
      <c r="EI296" s="38"/>
      <c r="EJ296" s="38"/>
      <c r="EK296" s="38"/>
      <c r="EL296" s="38"/>
      <c r="EM296" s="38"/>
      <c r="EN296" s="38"/>
      <c r="EO296" s="38"/>
      <c r="EP296" s="38"/>
      <c r="EQ296" s="38"/>
      <c r="ER296" s="38"/>
      <c r="ES296" s="38"/>
      <c r="FB296" s="11"/>
      <c r="FC296" s="11"/>
      <c r="FD296" s="11"/>
    </row>
    <row r="297" spans="34:160" x14ac:dyDescent="0.25">
      <c r="AH297" s="55">
        <v>3.2699999999999738</v>
      </c>
      <c r="AI297" s="11">
        <v>3</v>
      </c>
      <c r="CX297" s="105"/>
      <c r="CY297" s="105"/>
      <c r="CZ297" s="105"/>
      <c r="DA297" s="105"/>
      <c r="DB297" s="105"/>
      <c r="DC297" s="105"/>
      <c r="DD297" s="105"/>
      <c r="DE297" s="105"/>
      <c r="DF297" s="105"/>
      <c r="DG297" s="105"/>
      <c r="DP297" s="38"/>
      <c r="DQ297" s="38"/>
      <c r="DR297" s="38"/>
      <c r="DS297" s="38"/>
      <c r="DT297" s="38"/>
      <c r="DU297" s="38"/>
      <c r="DV297" s="38"/>
      <c r="DW297" s="38"/>
      <c r="DX297" s="38"/>
      <c r="DY297" s="38"/>
      <c r="DZ297" s="38"/>
      <c r="EA297" s="38"/>
      <c r="EB297" s="38"/>
      <c r="EC297" s="38"/>
      <c r="ED297" s="38"/>
      <c r="EE297" s="38"/>
      <c r="EF297" s="38"/>
      <c r="EG297" s="38"/>
      <c r="EH297" s="38"/>
      <c r="EI297" s="38"/>
      <c r="EJ297" s="38"/>
      <c r="EK297" s="38"/>
      <c r="EL297" s="38"/>
      <c r="EM297" s="38"/>
      <c r="EN297" s="38"/>
      <c r="EO297" s="38"/>
      <c r="EP297" s="38"/>
      <c r="EQ297" s="38"/>
      <c r="ER297" s="38"/>
      <c r="ES297" s="38"/>
      <c r="FB297" s="11"/>
      <c r="FC297" s="11"/>
      <c r="FD297" s="11"/>
    </row>
    <row r="298" spans="34:160" x14ac:dyDescent="0.25">
      <c r="AH298" s="55">
        <v>3.2799999999999736</v>
      </c>
      <c r="AI298" s="11">
        <v>3</v>
      </c>
      <c r="CX298" s="105"/>
      <c r="CY298" s="105"/>
      <c r="CZ298" s="105"/>
      <c r="DA298" s="105"/>
      <c r="DB298" s="105"/>
      <c r="DC298" s="105"/>
      <c r="DD298" s="105"/>
      <c r="DE298" s="105"/>
      <c r="DF298" s="105"/>
      <c r="DG298" s="105"/>
      <c r="DP298" s="38"/>
      <c r="DQ298" s="38"/>
      <c r="DR298" s="38"/>
      <c r="DS298" s="38"/>
      <c r="DT298" s="38"/>
      <c r="DU298" s="38"/>
      <c r="DV298" s="38"/>
      <c r="DW298" s="38"/>
      <c r="DX298" s="38"/>
      <c r="DY298" s="38"/>
      <c r="DZ298" s="38"/>
      <c r="EA298" s="38"/>
      <c r="EB298" s="38"/>
      <c r="EC298" s="38"/>
      <c r="ED298" s="38"/>
      <c r="EE298" s="38"/>
      <c r="EF298" s="38"/>
      <c r="EG298" s="38"/>
      <c r="EH298" s="38"/>
      <c r="EI298" s="38"/>
      <c r="EJ298" s="38"/>
      <c r="EK298" s="38"/>
      <c r="EL298" s="38"/>
      <c r="EM298" s="38"/>
      <c r="EN298" s="38"/>
      <c r="EO298" s="38"/>
      <c r="EP298" s="38"/>
      <c r="EQ298" s="38"/>
      <c r="ER298" s="38"/>
      <c r="ES298" s="38"/>
      <c r="FB298" s="11"/>
      <c r="FC298" s="11"/>
      <c r="FD298" s="11"/>
    </row>
    <row r="299" spans="34:160" x14ac:dyDescent="0.25">
      <c r="AH299" s="55">
        <v>3.2899999999999734</v>
      </c>
      <c r="AI299" s="11">
        <v>3</v>
      </c>
      <c r="CX299" s="105"/>
      <c r="CY299" s="105"/>
      <c r="CZ299" s="105"/>
      <c r="DA299" s="105"/>
      <c r="DB299" s="105"/>
      <c r="DC299" s="105"/>
      <c r="DD299" s="105"/>
      <c r="DE299" s="105"/>
      <c r="DF299" s="105"/>
      <c r="DG299" s="105"/>
      <c r="DP299" s="38"/>
      <c r="DQ299" s="38"/>
      <c r="DR299" s="38"/>
      <c r="DS299" s="38"/>
      <c r="DT299" s="38"/>
      <c r="DU299" s="38"/>
      <c r="DV299" s="38"/>
      <c r="DW299" s="38"/>
      <c r="DX299" s="38"/>
      <c r="DY299" s="38"/>
      <c r="DZ299" s="38"/>
      <c r="EA299" s="38"/>
      <c r="EB299" s="38"/>
      <c r="EC299" s="38"/>
      <c r="ED299" s="38"/>
      <c r="EE299" s="38"/>
      <c r="EF299" s="38"/>
      <c r="EG299" s="38"/>
      <c r="EH299" s="38"/>
      <c r="EI299" s="38"/>
      <c r="EJ299" s="38"/>
      <c r="EK299" s="38"/>
      <c r="EL299" s="38"/>
      <c r="EM299" s="38"/>
      <c r="EN299" s="38"/>
      <c r="EO299" s="38"/>
      <c r="EP299" s="38"/>
      <c r="EQ299" s="38"/>
      <c r="ER299" s="38"/>
      <c r="ES299" s="38"/>
      <c r="FB299" s="11"/>
      <c r="FC299" s="11"/>
      <c r="FD299" s="11"/>
    </row>
    <row r="300" spans="34:160" x14ac:dyDescent="0.25">
      <c r="AH300" s="55">
        <v>3.2999999999999732</v>
      </c>
      <c r="AI300" s="11">
        <v>3</v>
      </c>
      <c r="CX300" s="105"/>
      <c r="CY300" s="105"/>
      <c r="CZ300" s="105"/>
      <c r="DA300" s="105"/>
      <c r="DB300" s="105"/>
      <c r="DC300" s="105"/>
      <c r="DD300" s="105"/>
      <c r="DE300" s="105"/>
      <c r="DF300" s="105"/>
      <c r="DG300" s="105"/>
      <c r="DP300" s="38"/>
      <c r="DQ300" s="38"/>
      <c r="DR300" s="38"/>
      <c r="DS300" s="38"/>
      <c r="DT300" s="38"/>
      <c r="DU300" s="38"/>
      <c r="DV300" s="38"/>
      <c r="DW300" s="38"/>
      <c r="DX300" s="38"/>
      <c r="DY300" s="38"/>
      <c r="DZ300" s="38"/>
      <c r="EA300" s="38"/>
      <c r="EB300" s="38"/>
      <c r="EC300" s="38"/>
      <c r="ED300" s="38"/>
      <c r="EE300" s="38"/>
      <c r="EF300" s="38"/>
      <c r="EG300" s="38"/>
      <c r="EH300" s="38"/>
      <c r="EI300" s="38"/>
      <c r="EJ300" s="38"/>
      <c r="EK300" s="38"/>
      <c r="EL300" s="38"/>
      <c r="EM300" s="38"/>
      <c r="EN300" s="38"/>
      <c r="EO300" s="38"/>
      <c r="EP300" s="38"/>
      <c r="EQ300" s="38"/>
      <c r="ER300" s="38"/>
      <c r="ES300" s="38"/>
      <c r="FB300" s="11"/>
      <c r="FC300" s="11"/>
      <c r="FD300" s="11"/>
    </row>
    <row r="301" spans="34:160" x14ac:dyDescent="0.25">
      <c r="AH301" s="55">
        <v>3.309999999999973</v>
      </c>
      <c r="AI301" s="11">
        <v>3</v>
      </c>
      <c r="CX301" s="105"/>
      <c r="CY301" s="105"/>
      <c r="CZ301" s="105"/>
      <c r="DA301" s="105"/>
      <c r="DB301" s="105"/>
      <c r="DC301" s="105"/>
      <c r="DD301" s="105"/>
      <c r="DE301" s="105"/>
      <c r="DF301" s="105"/>
      <c r="DG301" s="105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FB301" s="11"/>
      <c r="FC301" s="11"/>
      <c r="FD301" s="11"/>
    </row>
    <row r="302" spans="34:160" x14ac:dyDescent="0.25">
      <c r="AH302" s="55">
        <v>3.3199999999999728</v>
      </c>
      <c r="AI302" s="11">
        <v>3</v>
      </c>
      <c r="CX302" s="105"/>
      <c r="CY302" s="105"/>
      <c r="CZ302" s="105"/>
      <c r="DA302" s="105"/>
      <c r="DB302" s="105"/>
      <c r="DC302" s="105"/>
      <c r="DD302" s="105"/>
      <c r="DE302" s="105"/>
      <c r="DF302" s="105"/>
      <c r="DG302" s="105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FB302" s="11"/>
      <c r="FC302" s="11"/>
      <c r="FD302" s="11"/>
    </row>
    <row r="303" spans="34:160" x14ac:dyDescent="0.25">
      <c r="AH303" s="55">
        <v>3.3299999999999725</v>
      </c>
      <c r="AI303" s="11">
        <v>3</v>
      </c>
      <c r="CX303" s="105"/>
      <c r="CY303" s="105"/>
      <c r="CZ303" s="105"/>
      <c r="DA303" s="105"/>
      <c r="DB303" s="105"/>
      <c r="DC303" s="105"/>
      <c r="DD303" s="105"/>
      <c r="DE303" s="105"/>
      <c r="DF303" s="105"/>
      <c r="DG303" s="105"/>
      <c r="DP303" s="38"/>
      <c r="DQ303" s="38"/>
      <c r="DR303" s="38"/>
      <c r="DS303" s="38"/>
      <c r="DT303" s="38"/>
      <c r="DU303" s="38"/>
      <c r="DV303" s="38"/>
      <c r="DW303" s="38"/>
      <c r="DX303" s="38"/>
      <c r="DY303" s="38"/>
      <c r="DZ303" s="38"/>
      <c r="EA303" s="38"/>
      <c r="EB303" s="38"/>
      <c r="EC303" s="38"/>
      <c r="ED303" s="38"/>
      <c r="EE303" s="38"/>
      <c r="EF303" s="38"/>
      <c r="EG303" s="38"/>
      <c r="EH303" s="38"/>
      <c r="EI303" s="38"/>
      <c r="EJ303" s="38"/>
      <c r="EK303" s="38"/>
      <c r="EL303" s="38"/>
      <c r="EM303" s="38"/>
      <c r="EN303" s="38"/>
      <c r="EO303" s="38"/>
      <c r="EP303" s="38"/>
      <c r="EQ303" s="38"/>
      <c r="ER303" s="38"/>
      <c r="ES303" s="38"/>
      <c r="FB303" s="11"/>
      <c r="FC303" s="11"/>
      <c r="FD303" s="11"/>
    </row>
    <row r="304" spans="34:160" x14ac:dyDescent="0.25">
      <c r="AH304" s="55">
        <v>3.3399999999999723</v>
      </c>
      <c r="AI304" s="11">
        <v>3</v>
      </c>
      <c r="CX304" s="105"/>
      <c r="CY304" s="105"/>
      <c r="CZ304" s="105"/>
      <c r="DA304" s="105"/>
      <c r="DB304" s="105"/>
      <c r="DC304" s="105"/>
      <c r="DD304" s="105"/>
      <c r="DE304" s="105"/>
      <c r="DF304" s="105"/>
      <c r="DG304" s="105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/>
      <c r="EL304" s="38"/>
      <c r="EM304" s="38"/>
      <c r="EN304" s="38"/>
      <c r="EO304" s="38"/>
      <c r="EP304" s="38"/>
      <c r="EQ304" s="38"/>
      <c r="ER304" s="38"/>
      <c r="ES304" s="38"/>
      <c r="FB304" s="11"/>
      <c r="FC304" s="11"/>
      <c r="FD304" s="11"/>
    </row>
    <row r="305" spans="34:160" x14ac:dyDescent="0.25">
      <c r="AH305" s="55">
        <v>3.3499999999999721</v>
      </c>
      <c r="AI305" s="11">
        <v>3</v>
      </c>
      <c r="CX305" s="105"/>
      <c r="CY305" s="105"/>
      <c r="CZ305" s="105"/>
      <c r="DA305" s="105"/>
      <c r="DB305" s="105"/>
      <c r="DC305" s="105"/>
      <c r="DD305" s="105"/>
      <c r="DE305" s="105"/>
      <c r="DF305" s="105"/>
      <c r="DG305" s="105"/>
      <c r="DP305" s="38"/>
      <c r="DQ305" s="38"/>
      <c r="DR305" s="38"/>
      <c r="DS305" s="38"/>
      <c r="DT305" s="38"/>
      <c r="DU305" s="38"/>
      <c r="DV305" s="38"/>
      <c r="DW305" s="38"/>
      <c r="DX305" s="38"/>
      <c r="DY305" s="38"/>
      <c r="DZ305" s="38"/>
      <c r="EA305" s="38"/>
      <c r="EB305" s="38"/>
      <c r="EC305" s="38"/>
      <c r="ED305" s="38"/>
      <c r="EE305" s="38"/>
      <c r="EF305" s="38"/>
      <c r="EG305" s="38"/>
      <c r="EH305" s="38"/>
      <c r="EI305" s="38"/>
      <c r="EJ305" s="38"/>
      <c r="EK305" s="38"/>
      <c r="EL305" s="38"/>
      <c r="EM305" s="38"/>
      <c r="EN305" s="38"/>
      <c r="EO305" s="38"/>
      <c r="EP305" s="38"/>
      <c r="EQ305" s="38"/>
      <c r="ER305" s="38"/>
      <c r="ES305" s="38"/>
      <c r="FB305" s="11"/>
      <c r="FC305" s="11"/>
      <c r="FD305" s="11"/>
    </row>
    <row r="306" spans="34:160" x14ac:dyDescent="0.25">
      <c r="AH306" s="55">
        <v>3.3599999999999719</v>
      </c>
      <c r="AI306" s="11">
        <v>3</v>
      </c>
      <c r="CX306" s="105"/>
      <c r="CY306" s="105"/>
      <c r="CZ306" s="105"/>
      <c r="DA306" s="105"/>
      <c r="DB306" s="105"/>
      <c r="DC306" s="105"/>
      <c r="DD306" s="105"/>
      <c r="DE306" s="105"/>
      <c r="DF306" s="105"/>
      <c r="DG306" s="105"/>
      <c r="DP306" s="38"/>
      <c r="DQ306" s="38"/>
      <c r="DR306" s="38"/>
      <c r="DS306" s="38"/>
      <c r="DT306" s="38"/>
      <c r="DU306" s="38"/>
      <c r="DV306" s="38"/>
      <c r="DW306" s="38"/>
      <c r="DX306" s="38"/>
      <c r="DY306" s="38"/>
      <c r="DZ306" s="38"/>
      <c r="EA306" s="38"/>
      <c r="EB306" s="38"/>
      <c r="EC306" s="38"/>
      <c r="ED306" s="38"/>
      <c r="EE306" s="38"/>
      <c r="EF306" s="38"/>
      <c r="EG306" s="38"/>
      <c r="EH306" s="38"/>
      <c r="EI306" s="38"/>
      <c r="EJ306" s="38"/>
      <c r="EK306" s="38"/>
      <c r="EL306" s="38"/>
      <c r="EM306" s="38"/>
      <c r="EN306" s="38"/>
      <c r="EO306" s="38"/>
      <c r="EP306" s="38"/>
      <c r="EQ306" s="38"/>
      <c r="ER306" s="38"/>
      <c r="ES306" s="38"/>
      <c r="FB306" s="11"/>
      <c r="FC306" s="11"/>
      <c r="FD306" s="11"/>
    </row>
    <row r="307" spans="34:160" x14ac:dyDescent="0.25">
      <c r="AH307" s="55">
        <v>3.3699999999999717</v>
      </c>
      <c r="AI307" s="11">
        <v>3</v>
      </c>
      <c r="CX307" s="105"/>
      <c r="CY307" s="105"/>
      <c r="CZ307" s="105"/>
      <c r="DA307" s="105"/>
      <c r="DB307" s="105"/>
      <c r="DC307" s="105"/>
      <c r="DD307" s="105"/>
      <c r="DE307" s="105"/>
      <c r="DF307" s="105"/>
      <c r="DG307" s="105"/>
      <c r="DP307" s="38"/>
      <c r="DQ307" s="38"/>
      <c r="DR307" s="38"/>
      <c r="DS307" s="38"/>
      <c r="DT307" s="38"/>
      <c r="DU307" s="38"/>
      <c r="DV307" s="38"/>
      <c r="DW307" s="38"/>
      <c r="DX307" s="38"/>
      <c r="DY307" s="38"/>
      <c r="DZ307" s="38"/>
      <c r="EA307" s="38"/>
      <c r="EB307" s="38"/>
      <c r="EC307" s="38"/>
      <c r="ED307" s="38"/>
      <c r="EE307" s="38"/>
      <c r="EF307" s="38"/>
      <c r="EG307" s="38"/>
      <c r="EH307" s="38"/>
      <c r="EI307" s="38"/>
      <c r="EJ307" s="38"/>
      <c r="EK307" s="38"/>
      <c r="EL307" s="38"/>
      <c r="EM307" s="38"/>
      <c r="EN307" s="38"/>
      <c r="EO307" s="38"/>
      <c r="EP307" s="38"/>
      <c r="EQ307" s="38"/>
      <c r="ER307" s="38"/>
      <c r="ES307" s="38"/>
      <c r="FB307" s="11"/>
      <c r="FC307" s="11"/>
      <c r="FD307" s="11"/>
    </row>
    <row r="308" spans="34:160" x14ac:dyDescent="0.25">
      <c r="AH308" s="55">
        <v>3.3799999999999715</v>
      </c>
      <c r="AI308" s="11">
        <v>3</v>
      </c>
      <c r="CX308" s="105"/>
      <c r="CY308" s="105"/>
      <c r="CZ308" s="105"/>
      <c r="DA308" s="105"/>
      <c r="DB308" s="105"/>
      <c r="DC308" s="105"/>
      <c r="DD308" s="105"/>
      <c r="DE308" s="105"/>
      <c r="DF308" s="105"/>
      <c r="DG308" s="105"/>
      <c r="DP308" s="38"/>
      <c r="DQ308" s="38"/>
      <c r="DR308" s="38"/>
      <c r="DS308" s="38"/>
      <c r="DT308" s="38"/>
      <c r="DU308" s="38"/>
      <c r="DV308" s="38"/>
      <c r="DW308" s="38"/>
      <c r="DX308" s="38"/>
      <c r="DY308" s="38"/>
      <c r="DZ308" s="38"/>
      <c r="EA308" s="38"/>
      <c r="EB308" s="38"/>
      <c r="EC308" s="38"/>
      <c r="ED308" s="38"/>
      <c r="EE308" s="38"/>
      <c r="EF308" s="38"/>
      <c r="EG308" s="38"/>
      <c r="EH308" s="38"/>
      <c r="EI308" s="38"/>
      <c r="EJ308" s="38"/>
      <c r="EK308" s="38"/>
      <c r="EL308" s="38"/>
      <c r="EM308" s="38"/>
      <c r="EN308" s="38"/>
      <c r="EO308" s="38"/>
      <c r="EP308" s="38"/>
      <c r="EQ308" s="38"/>
      <c r="ER308" s="38"/>
      <c r="ES308" s="38"/>
      <c r="FB308" s="11"/>
      <c r="FC308" s="11"/>
      <c r="FD308" s="11"/>
    </row>
    <row r="309" spans="34:160" x14ac:dyDescent="0.25">
      <c r="AH309" s="55">
        <v>3.3899999999999713</v>
      </c>
      <c r="AI309" s="11">
        <v>3</v>
      </c>
      <c r="CX309" s="105"/>
      <c r="CY309" s="105"/>
      <c r="CZ309" s="105"/>
      <c r="DA309" s="105"/>
      <c r="DB309" s="105"/>
      <c r="DC309" s="105"/>
      <c r="DD309" s="105"/>
      <c r="DE309" s="105"/>
      <c r="DF309" s="105"/>
      <c r="DG309" s="105"/>
      <c r="DP309" s="38"/>
      <c r="DQ309" s="38"/>
      <c r="DR309" s="38"/>
      <c r="DS309" s="38"/>
      <c r="DT309" s="38"/>
      <c r="DU309" s="38"/>
      <c r="DV309" s="38"/>
      <c r="DW309" s="38"/>
      <c r="DX309" s="38"/>
      <c r="DY309" s="38"/>
      <c r="DZ309" s="38"/>
      <c r="EA309" s="38"/>
      <c r="EB309" s="38"/>
      <c r="EC309" s="38"/>
      <c r="ED309" s="38"/>
      <c r="EE309" s="38"/>
      <c r="EF309" s="38"/>
      <c r="EG309" s="38"/>
      <c r="EH309" s="38"/>
      <c r="EI309" s="38"/>
      <c r="EJ309" s="38"/>
      <c r="EK309" s="38"/>
      <c r="EL309" s="38"/>
      <c r="EM309" s="38"/>
      <c r="EN309" s="38"/>
      <c r="EO309" s="38"/>
      <c r="EP309" s="38"/>
      <c r="EQ309" s="38"/>
      <c r="ER309" s="38"/>
      <c r="ES309" s="38"/>
      <c r="FB309" s="11"/>
      <c r="FC309" s="11"/>
      <c r="FD309" s="11"/>
    </row>
    <row r="310" spans="34:160" x14ac:dyDescent="0.25">
      <c r="AH310" s="55">
        <v>3.399999999999971</v>
      </c>
      <c r="AI310" s="11">
        <v>3</v>
      </c>
      <c r="CX310" s="105"/>
      <c r="CY310" s="105"/>
      <c r="CZ310" s="105"/>
      <c r="DA310" s="105"/>
      <c r="DB310" s="105"/>
      <c r="DC310" s="105"/>
      <c r="DD310" s="105"/>
      <c r="DE310" s="105"/>
      <c r="DF310" s="105"/>
      <c r="DG310" s="105"/>
      <c r="DP310" s="38"/>
      <c r="DQ310" s="38"/>
      <c r="DR310" s="38"/>
      <c r="DS310" s="38"/>
      <c r="DT310" s="38"/>
      <c r="DU310" s="38"/>
      <c r="DV310" s="38"/>
      <c r="DW310" s="38"/>
      <c r="DX310" s="38"/>
      <c r="DY310" s="38"/>
      <c r="DZ310" s="38"/>
      <c r="EA310" s="38"/>
      <c r="EB310" s="38"/>
      <c r="EC310" s="38"/>
      <c r="ED310" s="38"/>
      <c r="EE310" s="38"/>
      <c r="EF310" s="38"/>
      <c r="EG310" s="38"/>
      <c r="EH310" s="38"/>
      <c r="EI310" s="38"/>
      <c r="EJ310" s="38"/>
      <c r="EK310" s="38"/>
      <c r="EL310" s="38"/>
      <c r="EM310" s="38"/>
      <c r="EN310" s="38"/>
      <c r="EO310" s="38"/>
      <c r="EP310" s="38"/>
      <c r="EQ310" s="38"/>
      <c r="ER310" s="38"/>
      <c r="ES310" s="38"/>
      <c r="FB310" s="11"/>
      <c r="FC310" s="11"/>
      <c r="FD310" s="11"/>
    </row>
    <row r="311" spans="34:160" x14ac:dyDescent="0.25">
      <c r="AH311" s="55">
        <v>3.4099999999999708</v>
      </c>
      <c r="AI311" s="11">
        <v>3</v>
      </c>
      <c r="CX311" s="105"/>
      <c r="CY311" s="105"/>
      <c r="CZ311" s="105"/>
      <c r="DA311" s="105"/>
      <c r="DB311" s="105"/>
      <c r="DC311" s="105"/>
      <c r="DD311" s="105"/>
      <c r="DE311" s="105"/>
      <c r="DF311" s="105"/>
      <c r="DG311" s="105"/>
      <c r="DP311" s="38"/>
      <c r="DQ311" s="38"/>
      <c r="DR311" s="38"/>
      <c r="DS311" s="38"/>
      <c r="DT311" s="38"/>
      <c r="DU311" s="38"/>
      <c r="DV311" s="38"/>
      <c r="DW311" s="38"/>
      <c r="DX311" s="38"/>
      <c r="DY311" s="38"/>
      <c r="DZ311" s="38"/>
      <c r="EA311" s="38"/>
      <c r="EB311" s="38"/>
      <c r="EC311" s="38"/>
      <c r="ED311" s="38"/>
      <c r="EE311" s="38"/>
      <c r="EF311" s="38"/>
      <c r="EG311" s="38"/>
      <c r="EH311" s="38"/>
      <c r="EI311" s="38"/>
      <c r="EJ311" s="38"/>
      <c r="EK311" s="38"/>
      <c r="EL311" s="38"/>
      <c r="EM311" s="38"/>
      <c r="EN311" s="38"/>
      <c r="EO311" s="38"/>
      <c r="EP311" s="38"/>
      <c r="EQ311" s="38"/>
      <c r="ER311" s="38"/>
      <c r="ES311" s="38"/>
      <c r="FB311" s="11"/>
      <c r="FC311" s="11"/>
      <c r="FD311" s="11"/>
    </row>
    <row r="312" spans="34:160" x14ac:dyDescent="0.25">
      <c r="AH312" s="55">
        <v>3.4199999999999706</v>
      </c>
      <c r="AI312" s="11">
        <v>3</v>
      </c>
      <c r="CX312" s="105"/>
      <c r="CY312" s="105"/>
      <c r="CZ312" s="105"/>
      <c r="DA312" s="105"/>
      <c r="DB312" s="105"/>
      <c r="DC312" s="105"/>
      <c r="DD312" s="105"/>
      <c r="DE312" s="105"/>
      <c r="DF312" s="105"/>
      <c r="DG312" s="105"/>
      <c r="DP312" s="38"/>
      <c r="DQ312" s="38"/>
      <c r="DR312" s="38"/>
      <c r="DS312" s="38"/>
      <c r="DT312" s="38"/>
      <c r="DU312" s="38"/>
      <c r="DV312" s="38"/>
      <c r="DW312" s="38"/>
      <c r="DX312" s="38"/>
      <c r="DY312" s="38"/>
      <c r="DZ312" s="38"/>
      <c r="EA312" s="38"/>
      <c r="EB312" s="38"/>
      <c r="EC312" s="38"/>
      <c r="ED312" s="38"/>
      <c r="EE312" s="38"/>
      <c r="EF312" s="38"/>
      <c r="EG312" s="38"/>
      <c r="EH312" s="38"/>
      <c r="EI312" s="38"/>
      <c r="EJ312" s="38"/>
      <c r="EK312" s="38"/>
      <c r="EL312" s="38"/>
      <c r="EM312" s="38"/>
      <c r="EN312" s="38"/>
      <c r="EO312" s="38"/>
      <c r="EP312" s="38"/>
      <c r="EQ312" s="38"/>
      <c r="ER312" s="38"/>
      <c r="ES312" s="38"/>
      <c r="FB312" s="11"/>
      <c r="FC312" s="11"/>
      <c r="FD312" s="11"/>
    </row>
    <row r="313" spans="34:160" x14ac:dyDescent="0.25">
      <c r="AH313" s="55">
        <v>3.4299999999999704</v>
      </c>
      <c r="AI313" s="11">
        <v>3</v>
      </c>
      <c r="CX313" s="105"/>
      <c r="CY313" s="105"/>
      <c r="CZ313" s="105"/>
      <c r="DA313" s="105"/>
      <c r="DB313" s="105"/>
      <c r="DC313" s="105"/>
      <c r="DD313" s="105"/>
      <c r="DE313" s="105"/>
      <c r="DF313" s="105"/>
      <c r="DG313" s="105"/>
      <c r="DP313" s="38"/>
      <c r="DQ313" s="38"/>
      <c r="DR313" s="38"/>
      <c r="DS313" s="38"/>
      <c r="DT313" s="38"/>
      <c r="DU313" s="38"/>
      <c r="DV313" s="38"/>
      <c r="DW313" s="38"/>
      <c r="DX313" s="38"/>
      <c r="DY313" s="38"/>
      <c r="DZ313" s="38"/>
      <c r="EA313" s="38"/>
      <c r="EB313" s="38"/>
      <c r="EC313" s="38"/>
      <c r="ED313" s="38"/>
      <c r="EE313" s="38"/>
      <c r="EF313" s="38"/>
      <c r="EG313" s="38"/>
      <c r="EH313" s="38"/>
      <c r="EI313" s="38"/>
      <c r="EJ313" s="38"/>
      <c r="EK313" s="38"/>
      <c r="EL313" s="38"/>
      <c r="EM313" s="38"/>
      <c r="EN313" s="38"/>
      <c r="EO313" s="38"/>
      <c r="EP313" s="38"/>
      <c r="EQ313" s="38"/>
      <c r="ER313" s="38"/>
      <c r="ES313" s="38"/>
      <c r="FB313" s="11"/>
      <c r="FC313" s="11"/>
      <c r="FD313" s="11"/>
    </row>
    <row r="314" spans="34:160" x14ac:dyDescent="0.25">
      <c r="AH314" s="55">
        <v>3.4399999999999702</v>
      </c>
      <c r="AI314" s="11">
        <v>3</v>
      </c>
      <c r="CX314" s="105"/>
      <c r="CY314" s="105"/>
      <c r="CZ314" s="105"/>
      <c r="DA314" s="105"/>
      <c r="DB314" s="105"/>
      <c r="DC314" s="105"/>
      <c r="DD314" s="105"/>
      <c r="DE314" s="105"/>
      <c r="DF314" s="105"/>
      <c r="DG314" s="105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FB314" s="11"/>
      <c r="FC314" s="11"/>
      <c r="FD314" s="11"/>
    </row>
    <row r="315" spans="34:160" x14ac:dyDescent="0.25">
      <c r="AH315" s="55">
        <v>3.44999999999997</v>
      </c>
      <c r="AI315" s="11">
        <v>3</v>
      </c>
      <c r="CX315" s="105"/>
      <c r="CY315" s="105"/>
      <c r="CZ315" s="105"/>
      <c r="DA315" s="105"/>
      <c r="DB315" s="105"/>
      <c r="DC315" s="105"/>
      <c r="DD315" s="105"/>
      <c r="DE315" s="105"/>
      <c r="DF315" s="105"/>
      <c r="DG315" s="105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FB315" s="11"/>
      <c r="FC315" s="11"/>
      <c r="FD315" s="11"/>
    </row>
    <row r="316" spans="34:160" x14ac:dyDescent="0.25">
      <c r="AH316" s="55">
        <v>3.4599999999999698</v>
      </c>
      <c r="AI316" s="11">
        <v>3</v>
      </c>
      <c r="CX316" s="105"/>
      <c r="CY316" s="105"/>
      <c r="CZ316" s="105"/>
      <c r="DA316" s="105"/>
      <c r="DB316" s="105"/>
      <c r="DC316" s="105"/>
      <c r="DD316" s="105"/>
      <c r="DE316" s="105"/>
      <c r="DF316" s="105"/>
      <c r="DG316" s="105"/>
      <c r="DP316" s="38"/>
      <c r="DQ316" s="38"/>
      <c r="DR316" s="38"/>
      <c r="DS316" s="38"/>
      <c r="DT316" s="38"/>
      <c r="DU316" s="38"/>
      <c r="DV316" s="38"/>
      <c r="DW316" s="38"/>
      <c r="DX316" s="38"/>
      <c r="DY316" s="38"/>
      <c r="DZ316" s="38"/>
      <c r="EA316" s="38"/>
      <c r="EB316" s="38"/>
      <c r="EC316" s="38"/>
      <c r="ED316" s="38"/>
      <c r="EE316" s="38"/>
      <c r="EF316" s="38"/>
      <c r="EG316" s="38"/>
      <c r="EH316" s="38"/>
      <c r="EI316" s="38"/>
      <c r="EJ316" s="38"/>
      <c r="EK316" s="38"/>
      <c r="EL316" s="38"/>
      <c r="EM316" s="38"/>
      <c r="EN316" s="38"/>
      <c r="EO316" s="38"/>
      <c r="EP316" s="38"/>
      <c r="EQ316" s="38"/>
      <c r="ER316" s="38"/>
      <c r="ES316" s="38"/>
      <c r="FB316" s="11"/>
      <c r="FC316" s="11"/>
      <c r="FD316" s="11"/>
    </row>
    <row r="317" spans="34:160" x14ac:dyDescent="0.25">
      <c r="AH317" s="55">
        <v>3.4699999999999696</v>
      </c>
      <c r="AI317" s="11">
        <v>3</v>
      </c>
      <c r="CX317" s="105"/>
      <c r="CY317" s="105"/>
      <c r="CZ317" s="105"/>
      <c r="DA317" s="105"/>
      <c r="DB317" s="105"/>
      <c r="DC317" s="105"/>
      <c r="DD317" s="105"/>
      <c r="DE317" s="105"/>
      <c r="DF317" s="105"/>
      <c r="DG317" s="105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FB317" s="11"/>
      <c r="FC317" s="11"/>
      <c r="FD317" s="11"/>
    </row>
    <row r="318" spans="34:160" x14ac:dyDescent="0.25">
      <c r="AH318" s="55">
        <v>3.4799999999999693</v>
      </c>
      <c r="AI318" s="11">
        <v>3</v>
      </c>
      <c r="CX318" s="105"/>
      <c r="CY318" s="105"/>
      <c r="CZ318" s="105"/>
      <c r="DA318" s="105"/>
      <c r="DB318" s="105"/>
      <c r="DC318" s="105"/>
      <c r="DD318" s="105"/>
      <c r="DE318" s="105"/>
      <c r="DF318" s="105"/>
      <c r="DG318" s="105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FB318" s="11"/>
      <c r="FC318" s="11"/>
      <c r="FD318" s="11"/>
    </row>
    <row r="319" spans="34:160" x14ac:dyDescent="0.25">
      <c r="AH319" s="55">
        <v>3.4899999999999691</v>
      </c>
      <c r="AI319" s="11">
        <v>3</v>
      </c>
      <c r="CX319" s="105"/>
      <c r="CY319" s="105"/>
      <c r="CZ319" s="105"/>
      <c r="DA319" s="105"/>
      <c r="DB319" s="105"/>
      <c r="DC319" s="105"/>
      <c r="DD319" s="105"/>
      <c r="DE319" s="105"/>
      <c r="DF319" s="105"/>
      <c r="DG319" s="105"/>
      <c r="DP319" s="38"/>
      <c r="DQ319" s="38"/>
      <c r="DR319" s="38"/>
      <c r="DS319" s="38"/>
      <c r="DT319" s="38"/>
      <c r="DU319" s="38"/>
      <c r="DV319" s="38"/>
      <c r="DW319" s="38"/>
      <c r="DX319" s="38"/>
      <c r="DY319" s="38"/>
      <c r="DZ319" s="38"/>
      <c r="EA319" s="38"/>
      <c r="EB319" s="38"/>
      <c r="EC319" s="38"/>
      <c r="ED319" s="38"/>
      <c r="EE319" s="38"/>
      <c r="EF319" s="38"/>
      <c r="EG319" s="38"/>
      <c r="EH319" s="38"/>
      <c r="EI319" s="38"/>
      <c r="EJ319" s="38"/>
      <c r="EK319" s="38"/>
      <c r="EL319" s="38"/>
      <c r="EM319" s="38"/>
      <c r="EN319" s="38"/>
      <c r="EO319" s="38"/>
      <c r="EP319" s="38"/>
      <c r="EQ319" s="38"/>
      <c r="ER319" s="38"/>
      <c r="ES319" s="38"/>
      <c r="FB319" s="11"/>
      <c r="FC319" s="11"/>
      <c r="FD319" s="11"/>
    </row>
    <row r="320" spans="34:160" x14ac:dyDescent="0.25">
      <c r="AH320" s="55">
        <v>3.4999999999999689</v>
      </c>
      <c r="AI320" s="11">
        <v>3</v>
      </c>
      <c r="CX320" s="105"/>
      <c r="CY320" s="105"/>
      <c r="CZ320" s="105"/>
      <c r="DA320" s="105"/>
      <c r="DB320" s="105"/>
      <c r="DC320" s="105"/>
      <c r="DD320" s="105"/>
      <c r="DE320" s="105"/>
      <c r="DF320" s="105"/>
      <c r="DG320" s="105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FB320" s="11"/>
      <c r="FC320" s="11"/>
      <c r="FD320" s="11"/>
    </row>
    <row r="321" spans="34:160" x14ac:dyDescent="0.25">
      <c r="AH321" s="55">
        <v>3.5099999999999687</v>
      </c>
      <c r="AI321" s="11">
        <v>3</v>
      </c>
      <c r="CX321" s="105"/>
      <c r="CY321" s="105"/>
      <c r="CZ321" s="105"/>
      <c r="DA321" s="105"/>
      <c r="DB321" s="105"/>
      <c r="DC321" s="105"/>
      <c r="DD321" s="105"/>
      <c r="DE321" s="105"/>
      <c r="DF321" s="105"/>
      <c r="DG321" s="105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FB321" s="11"/>
      <c r="FC321" s="11"/>
      <c r="FD321" s="11"/>
    </row>
    <row r="322" spans="34:160" x14ac:dyDescent="0.25">
      <c r="AH322" s="55">
        <v>3.5199999999999685</v>
      </c>
      <c r="AI322" s="11">
        <v>3</v>
      </c>
      <c r="CX322" s="105"/>
      <c r="CY322" s="105"/>
      <c r="CZ322" s="105"/>
      <c r="DA322" s="105"/>
      <c r="DB322" s="105"/>
      <c r="DC322" s="105"/>
      <c r="DD322" s="105"/>
      <c r="DE322" s="105"/>
      <c r="DF322" s="105"/>
      <c r="DG322" s="105"/>
      <c r="DP322" s="38"/>
      <c r="DQ322" s="38"/>
      <c r="DR322" s="38"/>
      <c r="DS322" s="38"/>
      <c r="DT322" s="38"/>
      <c r="DU322" s="38"/>
      <c r="DV322" s="38"/>
      <c r="DW322" s="38"/>
      <c r="DX322" s="38"/>
      <c r="DY322" s="38"/>
      <c r="DZ322" s="38"/>
      <c r="EA322" s="38"/>
      <c r="EB322" s="38"/>
      <c r="EC322" s="38"/>
      <c r="ED322" s="38"/>
      <c r="EE322" s="38"/>
      <c r="EF322" s="38"/>
      <c r="EG322" s="38"/>
      <c r="EH322" s="38"/>
      <c r="EI322" s="38"/>
      <c r="EJ322" s="38"/>
      <c r="EK322" s="38"/>
      <c r="EL322" s="38"/>
      <c r="EM322" s="38"/>
      <c r="EN322" s="38"/>
      <c r="EO322" s="38"/>
      <c r="EP322" s="38"/>
      <c r="EQ322" s="38"/>
      <c r="ER322" s="38"/>
      <c r="ES322" s="38"/>
      <c r="FB322" s="11"/>
      <c r="FC322" s="11"/>
      <c r="FD322" s="11"/>
    </row>
    <row r="323" spans="34:160" x14ac:dyDescent="0.25">
      <c r="AH323" s="55">
        <v>3.5299999999999683</v>
      </c>
      <c r="AI323" s="11">
        <v>3</v>
      </c>
      <c r="CX323" s="105"/>
      <c r="CY323" s="105"/>
      <c r="CZ323" s="105"/>
      <c r="DA323" s="105"/>
      <c r="DB323" s="105"/>
      <c r="DC323" s="105"/>
      <c r="DD323" s="105"/>
      <c r="DE323" s="105"/>
      <c r="DF323" s="105"/>
      <c r="DG323" s="105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FB323" s="11"/>
      <c r="FC323" s="11"/>
      <c r="FD323" s="11"/>
    </row>
    <row r="324" spans="34:160" x14ac:dyDescent="0.25">
      <c r="AH324" s="55">
        <v>3.5399999999999681</v>
      </c>
      <c r="AI324" s="11">
        <v>3</v>
      </c>
      <c r="CX324" s="105"/>
      <c r="CY324" s="105"/>
      <c r="CZ324" s="105"/>
      <c r="DA324" s="105"/>
      <c r="DB324" s="105"/>
      <c r="DC324" s="105"/>
      <c r="DD324" s="105"/>
      <c r="DE324" s="105"/>
      <c r="DF324" s="105"/>
      <c r="DG324" s="105"/>
      <c r="DP324" s="38"/>
      <c r="DQ324" s="38"/>
      <c r="DR324" s="38"/>
      <c r="DS324" s="38"/>
      <c r="DT324" s="38"/>
      <c r="DU324" s="38"/>
      <c r="DV324" s="38"/>
      <c r="DW324" s="38"/>
      <c r="DX324" s="38"/>
      <c r="DY324" s="38"/>
      <c r="DZ324" s="38"/>
      <c r="EA324" s="38"/>
      <c r="EB324" s="38"/>
      <c r="EC324" s="38"/>
      <c r="ED324" s="38"/>
      <c r="EE324" s="38"/>
      <c r="EF324" s="38"/>
      <c r="EG324" s="38"/>
      <c r="EH324" s="38"/>
      <c r="EI324" s="38"/>
      <c r="EJ324" s="38"/>
      <c r="EK324" s="38"/>
      <c r="EL324" s="38"/>
      <c r="EM324" s="38"/>
      <c r="EN324" s="38"/>
      <c r="EO324" s="38"/>
      <c r="EP324" s="38"/>
      <c r="EQ324" s="38"/>
      <c r="ER324" s="38"/>
      <c r="ES324" s="38"/>
      <c r="FB324" s="11"/>
      <c r="FC324" s="11"/>
      <c r="FD324" s="11"/>
    </row>
    <row r="325" spans="34:160" x14ac:dyDescent="0.25">
      <c r="AH325" s="55">
        <v>3.5499999999999678</v>
      </c>
      <c r="AI325" s="11">
        <v>3</v>
      </c>
      <c r="CX325" s="105"/>
      <c r="CY325" s="105"/>
      <c r="CZ325" s="105"/>
      <c r="DA325" s="105"/>
      <c r="DB325" s="105"/>
      <c r="DC325" s="105"/>
      <c r="DD325" s="105"/>
      <c r="DE325" s="105"/>
      <c r="DF325" s="105"/>
      <c r="DG325" s="105"/>
      <c r="DP325" s="38"/>
      <c r="DQ325" s="38"/>
      <c r="DR325" s="38"/>
      <c r="DS325" s="38"/>
      <c r="DT325" s="38"/>
      <c r="DU325" s="38"/>
      <c r="DV325" s="38"/>
      <c r="DW325" s="38"/>
      <c r="DX325" s="38"/>
      <c r="DY325" s="38"/>
      <c r="DZ325" s="38"/>
      <c r="EA325" s="38"/>
      <c r="EB325" s="38"/>
      <c r="EC325" s="38"/>
      <c r="ED325" s="38"/>
      <c r="EE325" s="38"/>
      <c r="EF325" s="38"/>
      <c r="EG325" s="38"/>
      <c r="EH325" s="38"/>
      <c r="EI325" s="38"/>
      <c r="EJ325" s="38"/>
      <c r="EK325" s="38"/>
      <c r="EL325" s="38"/>
      <c r="EM325" s="38"/>
      <c r="EN325" s="38"/>
      <c r="EO325" s="38"/>
      <c r="EP325" s="38"/>
      <c r="EQ325" s="38"/>
      <c r="ER325" s="38"/>
      <c r="ES325" s="38"/>
      <c r="FB325" s="11"/>
      <c r="FC325" s="11"/>
      <c r="FD325" s="11"/>
    </row>
    <row r="326" spans="34:160" x14ac:dyDescent="0.25">
      <c r="AH326" s="55">
        <v>3.5599999999999676</v>
      </c>
      <c r="AI326" s="11">
        <v>3</v>
      </c>
      <c r="CX326" s="105"/>
      <c r="CY326" s="105"/>
      <c r="CZ326" s="105"/>
      <c r="DA326" s="105"/>
      <c r="DB326" s="105"/>
      <c r="DC326" s="105"/>
      <c r="DD326" s="105"/>
      <c r="DE326" s="105"/>
      <c r="DF326" s="105"/>
      <c r="DG326" s="105"/>
      <c r="DP326" s="38"/>
      <c r="DQ326" s="38"/>
      <c r="DR326" s="38"/>
      <c r="DS326" s="38"/>
      <c r="DT326" s="38"/>
      <c r="DU326" s="38"/>
      <c r="DV326" s="38"/>
      <c r="DW326" s="38"/>
      <c r="DX326" s="38"/>
      <c r="DY326" s="38"/>
      <c r="DZ326" s="38"/>
      <c r="EA326" s="38"/>
      <c r="EB326" s="38"/>
      <c r="EC326" s="38"/>
      <c r="ED326" s="38"/>
      <c r="EE326" s="38"/>
      <c r="EF326" s="38"/>
      <c r="EG326" s="38"/>
      <c r="EH326" s="38"/>
      <c r="EI326" s="38"/>
      <c r="EJ326" s="38"/>
      <c r="EK326" s="38"/>
      <c r="EL326" s="38"/>
      <c r="EM326" s="38"/>
      <c r="EN326" s="38"/>
      <c r="EO326" s="38"/>
      <c r="EP326" s="38"/>
      <c r="EQ326" s="38"/>
      <c r="ER326" s="38"/>
      <c r="ES326" s="38"/>
      <c r="FB326" s="11"/>
      <c r="FC326" s="11"/>
      <c r="FD326" s="11"/>
    </row>
    <row r="327" spans="34:160" x14ac:dyDescent="0.25">
      <c r="AH327" s="55">
        <v>3.5699999999999674</v>
      </c>
      <c r="AI327" s="11">
        <v>3</v>
      </c>
      <c r="CX327" s="105"/>
      <c r="CY327" s="105"/>
      <c r="CZ327" s="105"/>
      <c r="DA327" s="105"/>
      <c r="DB327" s="105"/>
      <c r="DC327" s="105"/>
      <c r="DD327" s="105"/>
      <c r="DE327" s="105"/>
      <c r="DF327" s="105"/>
      <c r="DG327" s="105"/>
      <c r="DP327" s="38"/>
      <c r="DQ327" s="38"/>
      <c r="DR327" s="38"/>
      <c r="DS327" s="38"/>
      <c r="DT327" s="38"/>
      <c r="DU327" s="38"/>
      <c r="DV327" s="38"/>
      <c r="DW327" s="38"/>
      <c r="DX327" s="38"/>
      <c r="DY327" s="38"/>
      <c r="DZ327" s="38"/>
      <c r="EA327" s="38"/>
      <c r="EB327" s="38"/>
      <c r="EC327" s="38"/>
      <c r="ED327" s="38"/>
      <c r="EE327" s="38"/>
      <c r="EF327" s="38"/>
      <c r="EG327" s="38"/>
      <c r="EH327" s="38"/>
      <c r="EI327" s="38"/>
      <c r="EJ327" s="38"/>
      <c r="EK327" s="38"/>
      <c r="EL327" s="38"/>
      <c r="EM327" s="38"/>
      <c r="EN327" s="38"/>
      <c r="EO327" s="38"/>
      <c r="EP327" s="38"/>
      <c r="EQ327" s="38"/>
      <c r="ER327" s="38"/>
      <c r="ES327" s="38"/>
      <c r="FB327" s="11"/>
      <c r="FC327" s="11"/>
      <c r="FD327" s="11"/>
    </row>
    <row r="328" spans="34:160" x14ac:dyDescent="0.25">
      <c r="AH328" s="55">
        <v>3.5799999999999672</v>
      </c>
      <c r="AI328" s="11">
        <v>3</v>
      </c>
      <c r="CX328" s="105"/>
      <c r="CY328" s="105"/>
      <c r="CZ328" s="105"/>
      <c r="DA328" s="105"/>
      <c r="DB328" s="105"/>
      <c r="DC328" s="105"/>
      <c r="DD328" s="105"/>
      <c r="DE328" s="105"/>
      <c r="DF328" s="105"/>
      <c r="DG328" s="105"/>
      <c r="DP328" s="38"/>
      <c r="DQ328" s="38"/>
      <c r="DR328" s="38"/>
      <c r="DS328" s="38"/>
      <c r="DT328" s="38"/>
      <c r="DU328" s="38"/>
      <c r="DV328" s="38"/>
      <c r="DW328" s="38"/>
      <c r="DX328" s="38"/>
      <c r="DY328" s="38"/>
      <c r="DZ328" s="38"/>
      <c r="EA328" s="38"/>
      <c r="EB328" s="38"/>
      <c r="EC328" s="38"/>
      <c r="ED328" s="38"/>
      <c r="EE328" s="38"/>
      <c r="EF328" s="38"/>
      <c r="EG328" s="38"/>
      <c r="EH328" s="38"/>
      <c r="EI328" s="38"/>
      <c r="EJ328" s="38"/>
      <c r="EK328" s="38"/>
      <c r="EL328" s="38"/>
      <c r="EM328" s="38"/>
      <c r="EN328" s="38"/>
      <c r="EO328" s="38"/>
      <c r="EP328" s="38"/>
      <c r="EQ328" s="38"/>
      <c r="ER328" s="38"/>
      <c r="ES328" s="38"/>
      <c r="FB328" s="11"/>
      <c r="FC328" s="11"/>
      <c r="FD328" s="11"/>
    </row>
    <row r="329" spans="34:160" x14ac:dyDescent="0.25">
      <c r="AH329" s="55">
        <v>3.589999999999967</v>
      </c>
      <c r="AI329" s="11">
        <v>3</v>
      </c>
      <c r="CX329" s="105"/>
      <c r="CY329" s="105"/>
      <c r="CZ329" s="105"/>
      <c r="DA329" s="105"/>
      <c r="DB329" s="105"/>
      <c r="DC329" s="105"/>
      <c r="DD329" s="105"/>
      <c r="DE329" s="105"/>
      <c r="DF329" s="105"/>
      <c r="DG329" s="105"/>
      <c r="DP329" s="38"/>
      <c r="DQ329" s="38"/>
      <c r="DR329" s="38"/>
      <c r="DS329" s="38"/>
      <c r="DT329" s="38"/>
      <c r="DU329" s="38"/>
      <c r="DV329" s="38"/>
      <c r="DW329" s="38"/>
      <c r="DX329" s="38"/>
      <c r="DY329" s="38"/>
      <c r="DZ329" s="38"/>
      <c r="EA329" s="38"/>
      <c r="EB329" s="38"/>
      <c r="EC329" s="38"/>
      <c r="ED329" s="38"/>
      <c r="EE329" s="38"/>
      <c r="EF329" s="38"/>
      <c r="EG329" s="38"/>
      <c r="EH329" s="38"/>
      <c r="EI329" s="38"/>
      <c r="EJ329" s="38"/>
      <c r="EK329" s="38"/>
      <c r="EL329" s="38"/>
      <c r="EM329" s="38"/>
      <c r="EN329" s="38"/>
      <c r="EO329" s="38"/>
      <c r="EP329" s="38"/>
      <c r="EQ329" s="38"/>
      <c r="ER329" s="38"/>
      <c r="ES329" s="38"/>
      <c r="FB329" s="11"/>
      <c r="FC329" s="11"/>
      <c r="FD329" s="11"/>
    </row>
    <row r="330" spans="34:160" x14ac:dyDescent="0.25">
      <c r="AH330" s="55">
        <v>3.5999999999999668</v>
      </c>
      <c r="AI330" s="11">
        <v>3</v>
      </c>
      <c r="CX330" s="105"/>
      <c r="CY330" s="105"/>
      <c r="CZ330" s="105"/>
      <c r="DA330" s="105"/>
      <c r="DB330" s="105"/>
      <c r="DC330" s="105"/>
      <c r="DD330" s="105"/>
      <c r="DE330" s="105"/>
      <c r="DF330" s="105"/>
      <c r="DG330" s="105"/>
      <c r="DP330" s="38"/>
      <c r="DQ330" s="38"/>
      <c r="DR330" s="38"/>
      <c r="DS330" s="38"/>
      <c r="DT330" s="38"/>
      <c r="DU330" s="38"/>
      <c r="DV330" s="38"/>
      <c r="DW330" s="38"/>
      <c r="DX330" s="38"/>
      <c r="DY330" s="38"/>
      <c r="DZ330" s="38"/>
      <c r="EA330" s="38"/>
      <c r="EB330" s="38"/>
      <c r="EC330" s="38"/>
      <c r="ED330" s="38"/>
      <c r="EE330" s="38"/>
      <c r="EF330" s="38"/>
      <c r="EG330" s="38"/>
      <c r="EH330" s="38"/>
      <c r="EI330" s="38"/>
      <c r="EJ330" s="38"/>
      <c r="EK330" s="38"/>
      <c r="EL330" s="38"/>
      <c r="EM330" s="38"/>
      <c r="EN330" s="38"/>
      <c r="EO330" s="38"/>
      <c r="EP330" s="38"/>
      <c r="EQ330" s="38"/>
      <c r="ER330" s="38"/>
      <c r="ES330" s="38"/>
      <c r="FB330" s="11"/>
      <c r="FC330" s="11"/>
      <c r="FD330" s="11"/>
    </row>
    <row r="331" spans="34:160" x14ac:dyDescent="0.25">
      <c r="AH331" s="55">
        <v>3.6099999999999666</v>
      </c>
      <c r="AI331" s="11">
        <v>3</v>
      </c>
      <c r="CX331" s="105"/>
      <c r="CY331" s="105"/>
      <c r="CZ331" s="105"/>
      <c r="DA331" s="105"/>
      <c r="DB331" s="105"/>
      <c r="DC331" s="105"/>
      <c r="DD331" s="105"/>
      <c r="DE331" s="105"/>
      <c r="DF331" s="105"/>
      <c r="DG331" s="105"/>
      <c r="DP331" s="38"/>
      <c r="DQ331" s="38"/>
      <c r="DR331" s="38"/>
      <c r="DS331" s="38"/>
      <c r="DT331" s="38"/>
      <c r="DU331" s="38"/>
      <c r="DV331" s="38"/>
      <c r="DW331" s="38"/>
      <c r="DX331" s="38"/>
      <c r="DY331" s="38"/>
      <c r="DZ331" s="38"/>
      <c r="EA331" s="38"/>
      <c r="EB331" s="38"/>
      <c r="EC331" s="38"/>
      <c r="ED331" s="38"/>
      <c r="EE331" s="38"/>
      <c r="EF331" s="38"/>
      <c r="EG331" s="38"/>
      <c r="EH331" s="38"/>
      <c r="EI331" s="38"/>
      <c r="EJ331" s="38"/>
      <c r="EK331" s="38"/>
      <c r="EL331" s="38"/>
      <c r="EM331" s="38"/>
      <c r="EN331" s="38"/>
      <c r="EO331" s="38"/>
      <c r="EP331" s="38"/>
      <c r="EQ331" s="38"/>
      <c r="ER331" s="38"/>
      <c r="ES331" s="38"/>
      <c r="FB331" s="11"/>
      <c r="FC331" s="11"/>
      <c r="FD331" s="11"/>
    </row>
    <row r="332" spans="34:160" x14ac:dyDescent="0.25">
      <c r="AH332" s="55">
        <v>3.6199999999999664</v>
      </c>
      <c r="AI332" s="11">
        <v>3</v>
      </c>
      <c r="CX332" s="105"/>
      <c r="CY332" s="105"/>
      <c r="CZ332" s="105"/>
      <c r="DA332" s="105"/>
      <c r="DB332" s="105"/>
      <c r="DC332" s="105"/>
      <c r="DD332" s="105"/>
      <c r="DE332" s="105"/>
      <c r="DF332" s="105"/>
      <c r="DG332" s="105"/>
      <c r="DP332" s="38"/>
      <c r="DQ332" s="38"/>
      <c r="DR332" s="38"/>
      <c r="DS332" s="38"/>
      <c r="DT332" s="38"/>
      <c r="DU332" s="38"/>
      <c r="DV332" s="38"/>
      <c r="DW332" s="38"/>
      <c r="DX332" s="38"/>
      <c r="DY332" s="38"/>
      <c r="DZ332" s="38"/>
      <c r="EA332" s="38"/>
      <c r="EB332" s="38"/>
      <c r="EC332" s="38"/>
      <c r="ED332" s="38"/>
      <c r="EE332" s="38"/>
      <c r="EF332" s="38"/>
      <c r="EG332" s="38"/>
      <c r="EH332" s="38"/>
      <c r="EI332" s="38"/>
      <c r="EJ332" s="38"/>
      <c r="EK332" s="38"/>
      <c r="EL332" s="38"/>
      <c r="EM332" s="38"/>
      <c r="EN332" s="38"/>
      <c r="EO332" s="38"/>
      <c r="EP332" s="38"/>
      <c r="EQ332" s="38"/>
      <c r="ER332" s="38"/>
      <c r="ES332" s="38"/>
      <c r="FB332" s="11"/>
      <c r="FC332" s="11"/>
      <c r="FD332" s="11"/>
    </row>
    <row r="333" spans="34:160" x14ac:dyDescent="0.25">
      <c r="AH333" s="55">
        <v>3.6299999999999661</v>
      </c>
      <c r="AI333" s="11">
        <v>3</v>
      </c>
      <c r="CX333" s="105"/>
      <c r="CY333" s="105"/>
      <c r="CZ333" s="105"/>
      <c r="DA333" s="105"/>
      <c r="DB333" s="105"/>
      <c r="DC333" s="105"/>
      <c r="DD333" s="105"/>
      <c r="DE333" s="105"/>
      <c r="DF333" s="105"/>
      <c r="DG333" s="105"/>
      <c r="DP333" s="38"/>
      <c r="DQ333" s="38"/>
      <c r="DR333" s="38"/>
      <c r="DS333" s="38"/>
      <c r="DT333" s="38"/>
      <c r="DU333" s="38"/>
      <c r="DV333" s="38"/>
      <c r="DW333" s="38"/>
      <c r="DX333" s="38"/>
      <c r="DY333" s="38"/>
      <c r="DZ333" s="38"/>
      <c r="EA333" s="38"/>
      <c r="EB333" s="38"/>
      <c r="EC333" s="38"/>
      <c r="ED333" s="38"/>
      <c r="EE333" s="38"/>
      <c r="EF333" s="38"/>
      <c r="EG333" s="38"/>
      <c r="EH333" s="38"/>
      <c r="EI333" s="38"/>
      <c r="EJ333" s="38"/>
      <c r="EK333" s="38"/>
      <c r="EL333" s="38"/>
      <c r="EM333" s="38"/>
      <c r="EN333" s="38"/>
      <c r="EO333" s="38"/>
      <c r="EP333" s="38"/>
      <c r="EQ333" s="38"/>
      <c r="ER333" s="38"/>
      <c r="ES333" s="38"/>
      <c r="FB333" s="11"/>
      <c r="FC333" s="11"/>
      <c r="FD333" s="11"/>
    </row>
    <row r="334" spans="34:160" x14ac:dyDescent="0.25">
      <c r="AH334" s="55">
        <v>3.6399999999999659</v>
      </c>
      <c r="AI334" s="11">
        <v>3</v>
      </c>
      <c r="CX334" s="105"/>
      <c r="CY334" s="105"/>
      <c r="CZ334" s="105"/>
      <c r="DA334" s="105"/>
      <c r="DB334" s="105"/>
      <c r="DC334" s="105"/>
      <c r="DD334" s="105"/>
      <c r="DE334" s="105"/>
      <c r="DF334" s="105"/>
      <c r="DG334" s="105"/>
      <c r="DP334" s="38"/>
      <c r="DQ334" s="38"/>
      <c r="DR334" s="38"/>
      <c r="DS334" s="38"/>
      <c r="DT334" s="38"/>
      <c r="DU334" s="38"/>
      <c r="DV334" s="38"/>
      <c r="DW334" s="38"/>
      <c r="DX334" s="38"/>
      <c r="DY334" s="38"/>
      <c r="DZ334" s="38"/>
      <c r="EA334" s="38"/>
      <c r="EB334" s="38"/>
      <c r="EC334" s="38"/>
      <c r="ED334" s="38"/>
      <c r="EE334" s="38"/>
      <c r="EF334" s="38"/>
      <c r="EG334" s="38"/>
      <c r="EH334" s="38"/>
      <c r="EI334" s="38"/>
      <c r="EJ334" s="38"/>
      <c r="EK334" s="38"/>
      <c r="EL334" s="38"/>
      <c r="EM334" s="38"/>
      <c r="EN334" s="38"/>
      <c r="EO334" s="38"/>
      <c r="EP334" s="38"/>
      <c r="EQ334" s="38"/>
      <c r="ER334" s="38"/>
      <c r="ES334" s="38"/>
      <c r="FB334" s="11"/>
      <c r="FC334" s="11"/>
      <c r="FD334" s="11"/>
    </row>
    <row r="335" spans="34:160" x14ac:dyDescent="0.25">
      <c r="AH335" s="55">
        <v>3.6499999999999657</v>
      </c>
      <c r="AI335" s="11">
        <v>3</v>
      </c>
      <c r="CX335" s="105"/>
      <c r="CY335" s="105"/>
      <c r="CZ335" s="105"/>
      <c r="DA335" s="105"/>
      <c r="DB335" s="105"/>
      <c r="DC335" s="105"/>
      <c r="DD335" s="105"/>
      <c r="DE335" s="105"/>
      <c r="DF335" s="105"/>
      <c r="DG335" s="105"/>
      <c r="DP335" s="38"/>
      <c r="DQ335" s="38"/>
      <c r="DR335" s="38"/>
      <c r="DS335" s="38"/>
      <c r="DT335" s="38"/>
      <c r="DU335" s="38"/>
      <c r="DV335" s="38"/>
      <c r="DW335" s="38"/>
      <c r="DX335" s="38"/>
      <c r="DY335" s="38"/>
      <c r="DZ335" s="38"/>
      <c r="EA335" s="38"/>
      <c r="EB335" s="38"/>
      <c r="EC335" s="38"/>
      <c r="ED335" s="38"/>
      <c r="EE335" s="38"/>
      <c r="EF335" s="38"/>
      <c r="EG335" s="38"/>
      <c r="EH335" s="38"/>
      <c r="EI335" s="38"/>
      <c r="EJ335" s="38"/>
      <c r="EK335" s="38"/>
      <c r="EL335" s="38"/>
      <c r="EM335" s="38"/>
      <c r="EN335" s="38"/>
      <c r="EO335" s="38"/>
      <c r="EP335" s="38"/>
      <c r="EQ335" s="38"/>
      <c r="ER335" s="38"/>
      <c r="ES335" s="38"/>
      <c r="FB335" s="11"/>
      <c r="FC335" s="11"/>
      <c r="FD335" s="11"/>
    </row>
    <row r="336" spans="34:160" x14ac:dyDescent="0.25">
      <c r="AH336" s="55">
        <v>3.6599999999999655</v>
      </c>
      <c r="AI336" s="11">
        <v>3</v>
      </c>
      <c r="CX336" s="105"/>
      <c r="CY336" s="105"/>
      <c r="CZ336" s="105"/>
      <c r="DA336" s="105"/>
      <c r="DB336" s="105"/>
      <c r="DC336" s="105"/>
      <c r="DD336" s="105"/>
      <c r="DE336" s="105"/>
      <c r="DF336" s="105"/>
      <c r="DG336" s="105"/>
      <c r="DP336" s="38"/>
      <c r="DQ336" s="38"/>
      <c r="DR336" s="38"/>
      <c r="DS336" s="38"/>
      <c r="DT336" s="38"/>
      <c r="DU336" s="38"/>
      <c r="DV336" s="38"/>
      <c r="DW336" s="38"/>
      <c r="DX336" s="38"/>
      <c r="DY336" s="38"/>
      <c r="DZ336" s="38"/>
      <c r="EA336" s="38"/>
      <c r="EB336" s="38"/>
      <c r="EC336" s="38"/>
      <c r="ED336" s="38"/>
      <c r="EE336" s="38"/>
      <c r="EF336" s="38"/>
      <c r="EG336" s="38"/>
      <c r="EH336" s="38"/>
      <c r="EI336" s="38"/>
      <c r="EJ336" s="38"/>
      <c r="EK336" s="38"/>
      <c r="EL336" s="38"/>
      <c r="EM336" s="38"/>
      <c r="EN336" s="38"/>
      <c r="EO336" s="38"/>
      <c r="EP336" s="38"/>
      <c r="EQ336" s="38"/>
      <c r="ER336" s="38"/>
      <c r="ES336" s="38"/>
      <c r="FB336" s="11"/>
      <c r="FC336" s="11"/>
      <c r="FD336" s="11"/>
    </row>
    <row r="337" spans="34:160" x14ac:dyDescent="0.25">
      <c r="AH337" s="55">
        <v>3.6699999999999653</v>
      </c>
      <c r="AI337" s="11">
        <v>3</v>
      </c>
      <c r="CX337" s="105"/>
      <c r="CY337" s="105"/>
      <c r="CZ337" s="105"/>
      <c r="DA337" s="105"/>
      <c r="DB337" s="105"/>
      <c r="DC337" s="105"/>
      <c r="DD337" s="105"/>
      <c r="DE337" s="105"/>
      <c r="DF337" s="105"/>
      <c r="DG337" s="105"/>
      <c r="DP337" s="38"/>
      <c r="DQ337" s="38"/>
      <c r="DR337" s="38"/>
      <c r="DS337" s="38"/>
      <c r="DT337" s="38"/>
      <c r="DU337" s="38"/>
      <c r="DV337" s="38"/>
      <c r="DW337" s="38"/>
      <c r="DX337" s="38"/>
      <c r="DY337" s="38"/>
      <c r="DZ337" s="38"/>
      <c r="EA337" s="38"/>
      <c r="EB337" s="38"/>
      <c r="EC337" s="38"/>
      <c r="ED337" s="38"/>
      <c r="EE337" s="38"/>
      <c r="EF337" s="38"/>
      <c r="EG337" s="38"/>
      <c r="EH337" s="38"/>
      <c r="EI337" s="38"/>
      <c r="EJ337" s="38"/>
      <c r="EK337" s="38"/>
      <c r="EL337" s="38"/>
      <c r="EM337" s="38"/>
      <c r="EN337" s="38"/>
      <c r="EO337" s="38"/>
      <c r="EP337" s="38"/>
      <c r="EQ337" s="38"/>
      <c r="ER337" s="38"/>
      <c r="ES337" s="38"/>
      <c r="FB337" s="11"/>
      <c r="FC337" s="11"/>
      <c r="FD337" s="11"/>
    </row>
    <row r="338" spans="34:160" x14ac:dyDescent="0.25">
      <c r="AH338" s="55">
        <v>3.6799999999999651</v>
      </c>
      <c r="AI338" s="11">
        <v>3</v>
      </c>
      <c r="CX338" s="105"/>
      <c r="CY338" s="105"/>
      <c r="CZ338" s="105"/>
      <c r="DA338" s="105"/>
      <c r="DB338" s="105"/>
      <c r="DC338" s="105"/>
      <c r="DD338" s="105"/>
      <c r="DE338" s="105"/>
      <c r="DF338" s="105"/>
      <c r="DG338" s="105"/>
      <c r="DP338" s="38"/>
      <c r="DQ338" s="38"/>
      <c r="DR338" s="38"/>
      <c r="DS338" s="38"/>
      <c r="DT338" s="38"/>
      <c r="DU338" s="38"/>
      <c r="DV338" s="38"/>
      <c r="DW338" s="38"/>
      <c r="DX338" s="38"/>
      <c r="DY338" s="38"/>
      <c r="DZ338" s="38"/>
      <c r="EA338" s="38"/>
      <c r="EB338" s="38"/>
      <c r="EC338" s="38"/>
      <c r="ED338" s="38"/>
      <c r="EE338" s="38"/>
      <c r="EF338" s="38"/>
      <c r="EG338" s="38"/>
      <c r="EH338" s="38"/>
      <c r="EI338" s="38"/>
      <c r="EJ338" s="38"/>
      <c r="EK338" s="38"/>
      <c r="EL338" s="38"/>
      <c r="EM338" s="38"/>
      <c r="EN338" s="38"/>
      <c r="EO338" s="38"/>
      <c r="EP338" s="38"/>
      <c r="EQ338" s="38"/>
      <c r="ER338" s="38"/>
      <c r="ES338" s="38"/>
      <c r="FB338" s="11"/>
      <c r="FC338" s="11"/>
      <c r="FD338" s="11"/>
    </row>
    <row r="339" spans="34:160" x14ac:dyDescent="0.25">
      <c r="AH339" s="55">
        <v>3.6899999999999649</v>
      </c>
      <c r="AI339" s="11">
        <v>3</v>
      </c>
      <c r="CX339" s="105"/>
      <c r="CY339" s="105"/>
      <c r="CZ339" s="105"/>
      <c r="DA339" s="105"/>
      <c r="DB339" s="105"/>
      <c r="DC339" s="105"/>
      <c r="DD339" s="105"/>
      <c r="DE339" s="105"/>
      <c r="DF339" s="105"/>
      <c r="DG339" s="105"/>
      <c r="DP339" s="38"/>
      <c r="DQ339" s="38"/>
      <c r="DR339" s="38"/>
      <c r="DS339" s="38"/>
      <c r="DT339" s="38"/>
      <c r="DU339" s="38"/>
      <c r="DV339" s="38"/>
      <c r="DW339" s="38"/>
      <c r="DX339" s="38"/>
      <c r="DY339" s="38"/>
      <c r="DZ339" s="38"/>
      <c r="EA339" s="38"/>
      <c r="EB339" s="38"/>
      <c r="EC339" s="38"/>
      <c r="ED339" s="38"/>
      <c r="EE339" s="38"/>
      <c r="EF339" s="38"/>
      <c r="EG339" s="38"/>
      <c r="EH339" s="38"/>
      <c r="EI339" s="38"/>
      <c r="EJ339" s="38"/>
      <c r="EK339" s="38"/>
      <c r="EL339" s="38"/>
      <c r="EM339" s="38"/>
      <c r="EN339" s="38"/>
      <c r="EO339" s="38"/>
      <c r="EP339" s="38"/>
      <c r="EQ339" s="38"/>
      <c r="ER339" s="38"/>
      <c r="ES339" s="38"/>
      <c r="FB339" s="11"/>
      <c r="FC339" s="11"/>
      <c r="FD339" s="11"/>
    </row>
    <row r="340" spans="34:160" x14ac:dyDescent="0.25">
      <c r="AH340" s="55">
        <v>3.6999999999999647</v>
      </c>
      <c r="AI340" s="11">
        <v>3</v>
      </c>
      <c r="CX340" s="105"/>
      <c r="CY340" s="105"/>
      <c r="CZ340" s="105"/>
      <c r="DA340" s="105"/>
      <c r="DB340" s="105"/>
      <c r="DC340" s="105"/>
      <c r="DD340" s="105"/>
      <c r="DE340" s="105"/>
      <c r="DF340" s="105"/>
      <c r="DG340" s="105"/>
      <c r="DP340" s="38"/>
      <c r="DQ340" s="38"/>
      <c r="DR340" s="38"/>
      <c r="DS340" s="38"/>
      <c r="DT340" s="38"/>
      <c r="DU340" s="38"/>
      <c r="DV340" s="38"/>
      <c r="DW340" s="38"/>
      <c r="DX340" s="38"/>
      <c r="DY340" s="38"/>
      <c r="DZ340" s="38"/>
      <c r="EA340" s="38"/>
      <c r="EB340" s="38"/>
      <c r="EC340" s="38"/>
      <c r="ED340" s="38"/>
      <c r="EE340" s="38"/>
      <c r="EF340" s="38"/>
      <c r="EG340" s="38"/>
      <c r="EH340" s="38"/>
      <c r="EI340" s="38"/>
      <c r="EJ340" s="38"/>
      <c r="EK340" s="38"/>
      <c r="EL340" s="38"/>
      <c r="EM340" s="38"/>
      <c r="EN340" s="38"/>
      <c r="EO340" s="38"/>
      <c r="EP340" s="38"/>
      <c r="EQ340" s="38"/>
      <c r="ER340" s="38"/>
      <c r="ES340" s="38"/>
      <c r="FB340" s="11"/>
      <c r="FC340" s="11"/>
      <c r="FD340" s="11"/>
    </row>
    <row r="341" spans="34:160" x14ac:dyDescent="0.25">
      <c r="AH341" s="55">
        <v>3.7099999999999644</v>
      </c>
      <c r="AI341" s="11">
        <v>3</v>
      </c>
      <c r="CX341" s="105"/>
      <c r="CY341" s="105"/>
      <c r="CZ341" s="105"/>
      <c r="DA341" s="105"/>
      <c r="DB341" s="105"/>
      <c r="DC341" s="105"/>
      <c r="DD341" s="105"/>
      <c r="DE341" s="105"/>
      <c r="DF341" s="105"/>
      <c r="DG341" s="105"/>
      <c r="DP341" s="38"/>
      <c r="DQ341" s="38"/>
      <c r="DR341" s="38"/>
      <c r="DS341" s="38"/>
      <c r="DT341" s="38"/>
      <c r="DU341" s="38"/>
      <c r="DV341" s="38"/>
      <c r="DW341" s="38"/>
      <c r="DX341" s="38"/>
      <c r="DY341" s="38"/>
      <c r="DZ341" s="38"/>
      <c r="EA341" s="38"/>
      <c r="EB341" s="38"/>
      <c r="EC341" s="38"/>
      <c r="ED341" s="38"/>
      <c r="EE341" s="38"/>
      <c r="EF341" s="38"/>
      <c r="EG341" s="38"/>
      <c r="EH341" s="38"/>
      <c r="EI341" s="38"/>
      <c r="EJ341" s="38"/>
      <c r="EK341" s="38"/>
      <c r="EL341" s="38"/>
      <c r="EM341" s="38"/>
      <c r="EN341" s="38"/>
      <c r="EO341" s="38"/>
      <c r="EP341" s="38"/>
      <c r="EQ341" s="38"/>
      <c r="ER341" s="38"/>
      <c r="ES341" s="38"/>
      <c r="FB341" s="11"/>
      <c r="FC341" s="11"/>
      <c r="FD341" s="11"/>
    </row>
    <row r="342" spans="34:160" x14ac:dyDescent="0.25">
      <c r="AH342" s="55">
        <v>3.7199999999999642</v>
      </c>
      <c r="AI342" s="11">
        <v>3</v>
      </c>
      <c r="CX342" s="105"/>
      <c r="CY342" s="105"/>
      <c r="CZ342" s="105"/>
      <c r="DA342" s="105"/>
      <c r="DB342" s="105"/>
      <c r="DC342" s="105"/>
      <c r="DD342" s="105"/>
      <c r="DE342" s="105"/>
      <c r="DF342" s="105"/>
      <c r="DG342" s="105"/>
      <c r="DP342" s="38"/>
      <c r="DQ342" s="38"/>
      <c r="DR342" s="38"/>
      <c r="DS342" s="38"/>
      <c r="DT342" s="38"/>
      <c r="DU342" s="38"/>
      <c r="DV342" s="38"/>
      <c r="DW342" s="38"/>
      <c r="DX342" s="38"/>
      <c r="DY342" s="38"/>
      <c r="DZ342" s="38"/>
      <c r="EA342" s="38"/>
      <c r="EB342" s="38"/>
      <c r="EC342" s="38"/>
      <c r="ED342" s="38"/>
      <c r="EE342" s="38"/>
      <c r="EF342" s="38"/>
      <c r="EG342" s="38"/>
      <c r="EH342" s="38"/>
      <c r="EI342" s="38"/>
      <c r="EJ342" s="38"/>
      <c r="EK342" s="38"/>
      <c r="EL342" s="38"/>
      <c r="EM342" s="38"/>
      <c r="EN342" s="38"/>
      <c r="EO342" s="38"/>
      <c r="EP342" s="38"/>
      <c r="EQ342" s="38"/>
      <c r="ER342" s="38"/>
      <c r="ES342" s="38"/>
      <c r="FB342" s="11"/>
      <c r="FC342" s="11"/>
      <c r="FD342" s="11"/>
    </row>
    <row r="343" spans="34:160" x14ac:dyDescent="0.25">
      <c r="AH343" s="55">
        <v>3.729999999999964</v>
      </c>
      <c r="AI343" s="11">
        <v>3</v>
      </c>
      <c r="CX343" s="105"/>
      <c r="CY343" s="105"/>
      <c r="CZ343" s="105"/>
      <c r="DA343" s="105"/>
      <c r="DB343" s="105"/>
      <c r="DC343" s="105"/>
      <c r="DD343" s="105"/>
      <c r="DE343" s="105"/>
      <c r="DF343" s="105"/>
      <c r="DG343" s="105"/>
      <c r="DP343" s="38"/>
      <c r="DQ343" s="38"/>
      <c r="DR343" s="38"/>
      <c r="DS343" s="38"/>
      <c r="DT343" s="38"/>
      <c r="DU343" s="38"/>
      <c r="DV343" s="38"/>
      <c r="DW343" s="38"/>
      <c r="DX343" s="38"/>
      <c r="DY343" s="38"/>
      <c r="DZ343" s="38"/>
      <c r="EA343" s="38"/>
      <c r="EB343" s="38"/>
      <c r="EC343" s="38"/>
      <c r="ED343" s="38"/>
      <c r="EE343" s="38"/>
      <c r="EF343" s="38"/>
      <c r="EG343" s="38"/>
      <c r="EH343" s="38"/>
      <c r="EI343" s="38"/>
      <c r="EJ343" s="38"/>
      <c r="EK343" s="38"/>
      <c r="EL343" s="38"/>
      <c r="EM343" s="38"/>
      <c r="EN343" s="38"/>
      <c r="EO343" s="38"/>
      <c r="EP343" s="38"/>
      <c r="EQ343" s="38"/>
      <c r="ER343" s="38"/>
      <c r="ES343" s="38"/>
      <c r="FB343" s="11"/>
      <c r="FC343" s="11"/>
      <c r="FD343" s="11"/>
    </row>
    <row r="344" spans="34:160" x14ac:dyDescent="0.25">
      <c r="AH344" s="55">
        <v>3.7399999999999638</v>
      </c>
      <c r="AI344" s="11">
        <v>3</v>
      </c>
      <c r="CX344" s="105"/>
      <c r="CY344" s="105"/>
      <c r="CZ344" s="105"/>
      <c r="DA344" s="105"/>
      <c r="DB344" s="105"/>
      <c r="DC344" s="105"/>
      <c r="DD344" s="105"/>
      <c r="DE344" s="105"/>
      <c r="DF344" s="105"/>
      <c r="DG344" s="105"/>
      <c r="DP344" s="38"/>
      <c r="DQ344" s="38"/>
      <c r="DR344" s="38"/>
      <c r="DS344" s="38"/>
      <c r="DT344" s="38"/>
      <c r="DU344" s="38"/>
      <c r="DV344" s="38"/>
      <c r="DW344" s="38"/>
      <c r="DX344" s="38"/>
      <c r="DY344" s="38"/>
      <c r="DZ344" s="38"/>
      <c r="EA344" s="38"/>
      <c r="EB344" s="38"/>
      <c r="EC344" s="38"/>
      <c r="ED344" s="38"/>
      <c r="EE344" s="38"/>
      <c r="EF344" s="38"/>
      <c r="EG344" s="38"/>
      <c r="EH344" s="38"/>
      <c r="EI344" s="38"/>
      <c r="EJ344" s="38"/>
      <c r="EK344" s="38"/>
      <c r="EL344" s="38"/>
      <c r="EM344" s="38"/>
      <c r="EN344" s="38"/>
      <c r="EO344" s="38"/>
      <c r="EP344" s="38"/>
      <c r="EQ344" s="38"/>
      <c r="ER344" s="38"/>
      <c r="ES344" s="38"/>
      <c r="FB344" s="11"/>
      <c r="FC344" s="11"/>
      <c r="FD344" s="11"/>
    </row>
    <row r="345" spans="34:160" x14ac:dyDescent="0.25">
      <c r="AH345" s="55">
        <v>3.7499999999999636</v>
      </c>
      <c r="AI345" s="11">
        <v>3</v>
      </c>
      <c r="CX345" s="105"/>
      <c r="CY345" s="105"/>
      <c r="CZ345" s="105"/>
      <c r="DA345" s="105"/>
      <c r="DB345" s="105"/>
      <c r="DC345" s="105"/>
      <c r="DD345" s="105"/>
      <c r="DE345" s="105"/>
      <c r="DF345" s="105"/>
      <c r="DG345" s="105"/>
      <c r="DP345" s="38"/>
      <c r="DQ345" s="38"/>
      <c r="DR345" s="38"/>
      <c r="DS345" s="38"/>
      <c r="DT345" s="38"/>
      <c r="DU345" s="38"/>
      <c r="DV345" s="38"/>
      <c r="DW345" s="38"/>
      <c r="DX345" s="38"/>
      <c r="DY345" s="38"/>
      <c r="DZ345" s="38"/>
      <c r="EA345" s="38"/>
      <c r="EB345" s="38"/>
      <c r="EC345" s="38"/>
      <c r="ED345" s="38"/>
      <c r="EE345" s="38"/>
      <c r="EF345" s="38"/>
      <c r="EG345" s="38"/>
      <c r="EH345" s="38"/>
      <c r="EI345" s="38"/>
      <c r="EJ345" s="38"/>
      <c r="EK345" s="38"/>
      <c r="EL345" s="38"/>
      <c r="EM345" s="38"/>
      <c r="EN345" s="38"/>
      <c r="EO345" s="38"/>
      <c r="EP345" s="38"/>
      <c r="EQ345" s="38"/>
      <c r="ER345" s="38"/>
      <c r="ES345" s="38"/>
      <c r="FB345" s="11"/>
      <c r="FC345" s="11"/>
      <c r="FD345" s="11"/>
    </row>
    <row r="346" spans="34:160" x14ac:dyDescent="0.25">
      <c r="AH346" s="55">
        <v>3.7599999999999634</v>
      </c>
      <c r="AI346" s="11">
        <v>3</v>
      </c>
      <c r="CX346" s="105"/>
      <c r="CY346" s="105"/>
      <c r="CZ346" s="105"/>
      <c r="DA346" s="105"/>
      <c r="DB346" s="105"/>
      <c r="DC346" s="105"/>
      <c r="DD346" s="105"/>
      <c r="DE346" s="105"/>
      <c r="DF346" s="105"/>
      <c r="DG346" s="105"/>
      <c r="DP346" s="38"/>
      <c r="DQ346" s="38"/>
      <c r="DR346" s="38"/>
      <c r="DS346" s="38"/>
      <c r="DT346" s="38"/>
      <c r="DU346" s="38"/>
      <c r="DV346" s="38"/>
      <c r="DW346" s="38"/>
      <c r="DX346" s="38"/>
      <c r="DY346" s="38"/>
      <c r="DZ346" s="38"/>
      <c r="EA346" s="38"/>
      <c r="EB346" s="38"/>
      <c r="EC346" s="38"/>
      <c r="ED346" s="38"/>
      <c r="EE346" s="38"/>
      <c r="EF346" s="38"/>
      <c r="EG346" s="38"/>
      <c r="EH346" s="38"/>
      <c r="EI346" s="38"/>
      <c r="EJ346" s="38"/>
      <c r="EK346" s="38"/>
      <c r="EL346" s="38"/>
      <c r="EM346" s="38"/>
      <c r="EN346" s="38"/>
      <c r="EO346" s="38"/>
      <c r="EP346" s="38"/>
      <c r="EQ346" s="38"/>
      <c r="ER346" s="38"/>
      <c r="ES346" s="38"/>
      <c r="FB346" s="11"/>
      <c r="FC346" s="11"/>
      <c r="FD346" s="11"/>
    </row>
    <row r="347" spans="34:160" x14ac:dyDescent="0.25">
      <c r="AH347" s="55">
        <v>3.7699999999999632</v>
      </c>
      <c r="AI347" s="11">
        <v>3</v>
      </c>
      <c r="CX347" s="105"/>
      <c r="CY347" s="105"/>
      <c r="CZ347" s="105"/>
      <c r="DA347" s="105"/>
      <c r="DB347" s="105"/>
      <c r="DC347" s="105"/>
      <c r="DD347" s="105"/>
      <c r="DE347" s="105"/>
      <c r="DF347" s="105"/>
      <c r="DG347" s="105"/>
      <c r="DP347" s="38"/>
      <c r="DQ347" s="38"/>
      <c r="DR347" s="38"/>
      <c r="DS347" s="38"/>
      <c r="DT347" s="38"/>
      <c r="DU347" s="38"/>
      <c r="DV347" s="38"/>
      <c r="DW347" s="38"/>
      <c r="DX347" s="38"/>
      <c r="DY347" s="38"/>
      <c r="DZ347" s="38"/>
      <c r="EA347" s="38"/>
      <c r="EB347" s="38"/>
      <c r="EC347" s="38"/>
      <c r="ED347" s="38"/>
      <c r="EE347" s="38"/>
      <c r="EF347" s="38"/>
      <c r="EG347" s="38"/>
      <c r="EH347" s="38"/>
      <c r="EI347" s="38"/>
      <c r="EJ347" s="38"/>
      <c r="EK347" s="38"/>
      <c r="EL347" s="38"/>
      <c r="EM347" s="38"/>
      <c r="EN347" s="38"/>
      <c r="EO347" s="38"/>
      <c r="EP347" s="38"/>
      <c r="EQ347" s="38"/>
      <c r="ER347" s="38"/>
      <c r="ES347" s="38"/>
      <c r="FB347" s="11"/>
      <c r="FC347" s="11"/>
      <c r="FD347" s="11"/>
    </row>
    <row r="348" spans="34:160" x14ac:dyDescent="0.25">
      <c r="AH348" s="55">
        <v>3.7799999999999629</v>
      </c>
      <c r="AI348" s="11">
        <v>3</v>
      </c>
      <c r="CX348" s="105"/>
      <c r="CY348" s="105"/>
      <c r="CZ348" s="105"/>
      <c r="DA348" s="105"/>
      <c r="DB348" s="105"/>
      <c r="DC348" s="105"/>
      <c r="DD348" s="105"/>
      <c r="DE348" s="105"/>
      <c r="DF348" s="105"/>
      <c r="DG348" s="105"/>
      <c r="DP348" s="38"/>
      <c r="DQ348" s="38"/>
      <c r="DR348" s="38"/>
      <c r="DS348" s="38"/>
      <c r="DT348" s="38"/>
      <c r="DU348" s="38"/>
      <c r="DV348" s="38"/>
      <c r="DW348" s="38"/>
      <c r="DX348" s="38"/>
      <c r="DY348" s="38"/>
      <c r="DZ348" s="38"/>
      <c r="EA348" s="38"/>
      <c r="EB348" s="38"/>
      <c r="EC348" s="38"/>
      <c r="ED348" s="38"/>
      <c r="EE348" s="38"/>
      <c r="EF348" s="38"/>
      <c r="EG348" s="38"/>
      <c r="EH348" s="38"/>
      <c r="EI348" s="38"/>
      <c r="EJ348" s="38"/>
      <c r="EK348" s="38"/>
      <c r="EL348" s="38"/>
      <c r="EM348" s="38"/>
      <c r="EN348" s="38"/>
      <c r="EO348" s="38"/>
      <c r="EP348" s="38"/>
      <c r="EQ348" s="38"/>
      <c r="ER348" s="38"/>
      <c r="ES348" s="38"/>
      <c r="FB348" s="11"/>
      <c r="FC348" s="11"/>
      <c r="FD348" s="11"/>
    </row>
    <row r="349" spans="34:160" x14ac:dyDescent="0.25">
      <c r="AH349" s="55">
        <v>3.7899999999999627</v>
      </c>
      <c r="AI349" s="11">
        <v>3</v>
      </c>
      <c r="CX349" s="105"/>
      <c r="CY349" s="105"/>
      <c r="CZ349" s="105"/>
      <c r="DA349" s="105"/>
      <c r="DB349" s="105"/>
      <c r="DC349" s="105"/>
      <c r="DD349" s="105"/>
      <c r="DE349" s="105"/>
      <c r="DF349" s="105"/>
      <c r="DG349" s="105"/>
      <c r="DP349" s="38"/>
      <c r="DQ349" s="38"/>
      <c r="DR349" s="38"/>
      <c r="DS349" s="38"/>
      <c r="DT349" s="38"/>
      <c r="DU349" s="38"/>
      <c r="DV349" s="38"/>
      <c r="DW349" s="38"/>
      <c r="DX349" s="38"/>
      <c r="DY349" s="38"/>
      <c r="DZ349" s="38"/>
      <c r="EA349" s="38"/>
      <c r="EB349" s="38"/>
      <c r="EC349" s="38"/>
      <c r="ED349" s="38"/>
      <c r="EE349" s="38"/>
      <c r="EF349" s="38"/>
      <c r="EG349" s="38"/>
      <c r="EH349" s="38"/>
      <c r="EI349" s="38"/>
      <c r="EJ349" s="38"/>
      <c r="EK349" s="38"/>
      <c r="EL349" s="38"/>
      <c r="EM349" s="38"/>
      <c r="EN349" s="38"/>
      <c r="EO349" s="38"/>
      <c r="EP349" s="38"/>
      <c r="EQ349" s="38"/>
      <c r="ER349" s="38"/>
      <c r="ES349" s="38"/>
      <c r="FB349" s="11"/>
      <c r="FC349" s="11"/>
      <c r="FD349" s="11"/>
    </row>
    <row r="350" spans="34:160" x14ac:dyDescent="0.25">
      <c r="AH350" s="55">
        <v>3.7999999999999625</v>
      </c>
      <c r="AI350" s="11">
        <v>3</v>
      </c>
      <c r="CX350" s="105"/>
      <c r="CY350" s="105"/>
      <c r="CZ350" s="105"/>
      <c r="DA350" s="105"/>
      <c r="DB350" s="105"/>
      <c r="DC350" s="105"/>
      <c r="DD350" s="105"/>
      <c r="DE350" s="105"/>
      <c r="DF350" s="105"/>
      <c r="DG350" s="105"/>
      <c r="DP350" s="38"/>
      <c r="DQ350" s="38"/>
      <c r="DR350" s="38"/>
      <c r="DS350" s="38"/>
      <c r="DT350" s="38"/>
      <c r="DU350" s="38"/>
      <c r="DV350" s="38"/>
      <c r="DW350" s="38"/>
      <c r="DX350" s="38"/>
      <c r="DY350" s="38"/>
      <c r="DZ350" s="38"/>
      <c r="EA350" s="38"/>
      <c r="EB350" s="38"/>
      <c r="EC350" s="38"/>
      <c r="ED350" s="38"/>
      <c r="EE350" s="38"/>
      <c r="EF350" s="38"/>
      <c r="EG350" s="38"/>
      <c r="EH350" s="38"/>
      <c r="EI350" s="38"/>
      <c r="EJ350" s="38"/>
      <c r="EK350" s="38"/>
      <c r="EL350" s="38"/>
      <c r="EM350" s="38"/>
      <c r="EN350" s="38"/>
      <c r="EO350" s="38"/>
      <c r="EP350" s="38"/>
      <c r="EQ350" s="38"/>
      <c r="ER350" s="38"/>
      <c r="ES350" s="38"/>
      <c r="FB350" s="11"/>
      <c r="FC350" s="11"/>
      <c r="FD350" s="11"/>
    </row>
    <row r="351" spans="34:160" x14ac:dyDescent="0.25">
      <c r="AH351" s="55">
        <v>3.8099999999999623</v>
      </c>
      <c r="AI351" s="11">
        <v>3</v>
      </c>
      <c r="CX351" s="105"/>
      <c r="CY351" s="105"/>
      <c r="CZ351" s="105"/>
      <c r="DA351" s="105"/>
      <c r="DB351" s="105"/>
      <c r="DC351" s="105"/>
      <c r="DD351" s="105"/>
      <c r="DE351" s="105"/>
      <c r="DF351" s="105"/>
      <c r="DG351" s="105"/>
      <c r="DP351" s="38"/>
      <c r="DQ351" s="38"/>
      <c r="DR351" s="38"/>
      <c r="DS351" s="38"/>
      <c r="DT351" s="38"/>
      <c r="DU351" s="38"/>
      <c r="DV351" s="38"/>
      <c r="DW351" s="38"/>
      <c r="DX351" s="38"/>
      <c r="DY351" s="38"/>
      <c r="DZ351" s="38"/>
      <c r="EA351" s="38"/>
      <c r="EB351" s="38"/>
      <c r="EC351" s="38"/>
      <c r="ED351" s="38"/>
      <c r="EE351" s="38"/>
      <c r="EF351" s="38"/>
      <c r="EG351" s="38"/>
      <c r="EH351" s="38"/>
      <c r="EI351" s="38"/>
      <c r="EJ351" s="38"/>
      <c r="EK351" s="38"/>
      <c r="EL351" s="38"/>
      <c r="EM351" s="38"/>
      <c r="EN351" s="38"/>
      <c r="EO351" s="38"/>
      <c r="EP351" s="38"/>
      <c r="EQ351" s="38"/>
      <c r="ER351" s="38"/>
      <c r="ES351" s="38"/>
      <c r="FB351" s="11"/>
      <c r="FC351" s="11"/>
      <c r="FD351" s="11"/>
    </row>
    <row r="352" spans="34:160" x14ac:dyDescent="0.25">
      <c r="AH352" s="55">
        <v>3.8199999999999621</v>
      </c>
      <c r="AI352" s="11">
        <v>3</v>
      </c>
      <c r="CX352" s="105"/>
      <c r="CY352" s="105"/>
      <c r="CZ352" s="105"/>
      <c r="DA352" s="105"/>
      <c r="DB352" s="105"/>
      <c r="DC352" s="105"/>
      <c r="DD352" s="105"/>
      <c r="DE352" s="105"/>
      <c r="DF352" s="105"/>
      <c r="DG352" s="105"/>
      <c r="DP352" s="38"/>
      <c r="DQ352" s="38"/>
      <c r="DR352" s="38"/>
      <c r="DS352" s="38"/>
      <c r="DT352" s="38"/>
      <c r="DU352" s="38"/>
      <c r="DV352" s="38"/>
      <c r="DW352" s="38"/>
      <c r="DX352" s="38"/>
      <c r="DY352" s="38"/>
      <c r="DZ352" s="38"/>
      <c r="EA352" s="38"/>
      <c r="EB352" s="38"/>
      <c r="EC352" s="38"/>
      <c r="ED352" s="38"/>
      <c r="EE352" s="38"/>
      <c r="EF352" s="38"/>
      <c r="EG352" s="38"/>
      <c r="EH352" s="38"/>
      <c r="EI352" s="38"/>
      <c r="EJ352" s="38"/>
      <c r="EK352" s="38"/>
      <c r="EL352" s="38"/>
      <c r="EM352" s="38"/>
      <c r="EN352" s="38"/>
      <c r="EO352" s="38"/>
      <c r="EP352" s="38"/>
      <c r="EQ352" s="38"/>
      <c r="ER352" s="38"/>
      <c r="ES352" s="38"/>
      <c r="FB352" s="11"/>
      <c r="FC352" s="11"/>
      <c r="FD352" s="11"/>
    </row>
    <row r="353" spans="34:160" x14ac:dyDescent="0.25">
      <c r="AH353" s="55">
        <v>3.8299999999999619</v>
      </c>
      <c r="AI353" s="11">
        <v>3</v>
      </c>
      <c r="CX353" s="105"/>
      <c r="CY353" s="105"/>
      <c r="CZ353" s="105"/>
      <c r="DA353" s="105"/>
      <c r="DB353" s="105"/>
      <c r="DC353" s="105"/>
      <c r="DD353" s="105"/>
      <c r="DE353" s="105"/>
      <c r="DF353" s="105"/>
      <c r="DG353" s="105"/>
      <c r="DP353" s="38"/>
      <c r="DQ353" s="38"/>
      <c r="DR353" s="38"/>
      <c r="DS353" s="38"/>
      <c r="DT353" s="38"/>
      <c r="DU353" s="38"/>
      <c r="DV353" s="38"/>
      <c r="DW353" s="38"/>
      <c r="DX353" s="38"/>
      <c r="DY353" s="38"/>
      <c r="DZ353" s="38"/>
      <c r="EA353" s="38"/>
      <c r="EB353" s="38"/>
      <c r="EC353" s="38"/>
      <c r="ED353" s="38"/>
      <c r="EE353" s="38"/>
      <c r="EF353" s="38"/>
      <c r="EG353" s="38"/>
      <c r="EH353" s="38"/>
      <c r="EI353" s="38"/>
      <c r="EJ353" s="38"/>
      <c r="EK353" s="38"/>
      <c r="EL353" s="38"/>
      <c r="EM353" s="38"/>
      <c r="EN353" s="38"/>
      <c r="EO353" s="38"/>
      <c r="EP353" s="38"/>
      <c r="EQ353" s="38"/>
      <c r="ER353" s="38"/>
      <c r="ES353" s="38"/>
      <c r="FB353" s="11"/>
      <c r="FC353" s="11"/>
      <c r="FD353" s="11"/>
    </row>
    <row r="354" spans="34:160" x14ac:dyDescent="0.25">
      <c r="AH354" s="55">
        <v>3.8399999999999617</v>
      </c>
      <c r="AI354" s="11">
        <v>3</v>
      </c>
      <c r="CX354" s="105"/>
      <c r="CY354" s="105"/>
      <c r="CZ354" s="105"/>
      <c r="DA354" s="105"/>
      <c r="DB354" s="105"/>
      <c r="DC354" s="105"/>
      <c r="DD354" s="105"/>
      <c r="DE354" s="105"/>
      <c r="DF354" s="105"/>
      <c r="DG354" s="105"/>
      <c r="DP354" s="38"/>
      <c r="DQ354" s="38"/>
      <c r="DR354" s="38"/>
      <c r="DS354" s="38"/>
      <c r="DT354" s="38"/>
      <c r="DU354" s="38"/>
      <c r="DV354" s="38"/>
      <c r="DW354" s="38"/>
      <c r="DX354" s="38"/>
      <c r="DY354" s="38"/>
      <c r="DZ354" s="38"/>
      <c r="EA354" s="38"/>
      <c r="EB354" s="38"/>
      <c r="EC354" s="38"/>
      <c r="ED354" s="38"/>
      <c r="EE354" s="38"/>
      <c r="EF354" s="38"/>
      <c r="EG354" s="38"/>
      <c r="EH354" s="38"/>
      <c r="EI354" s="38"/>
      <c r="EJ354" s="38"/>
      <c r="EK354" s="38"/>
      <c r="EL354" s="38"/>
      <c r="EM354" s="38"/>
      <c r="EN354" s="38"/>
      <c r="EO354" s="38"/>
      <c r="EP354" s="38"/>
      <c r="EQ354" s="38"/>
      <c r="ER354" s="38"/>
      <c r="ES354" s="38"/>
      <c r="FB354" s="11"/>
      <c r="FC354" s="11"/>
      <c r="FD354" s="11"/>
    </row>
    <row r="355" spans="34:160" x14ac:dyDescent="0.25">
      <c r="AH355" s="55">
        <v>3.8499999999999615</v>
      </c>
      <c r="AI355" s="11">
        <v>3</v>
      </c>
      <c r="CX355" s="105"/>
      <c r="CY355" s="105"/>
      <c r="CZ355" s="105"/>
      <c r="DA355" s="105"/>
      <c r="DB355" s="105"/>
      <c r="DC355" s="105"/>
      <c r="DD355" s="105"/>
      <c r="DE355" s="105"/>
      <c r="DF355" s="105"/>
      <c r="DG355" s="105"/>
      <c r="DP355" s="38"/>
      <c r="DQ355" s="38"/>
      <c r="DR355" s="38"/>
      <c r="DS355" s="38"/>
      <c r="DT355" s="38"/>
      <c r="DU355" s="38"/>
      <c r="DV355" s="38"/>
      <c r="DW355" s="38"/>
      <c r="DX355" s="38"/>
      <c r="DY355" s="38"/>
      <c r="DZ355" s="38"/>
      <c r="EA355" s="38"/>
      <c r="EB355" s="38"/>
      <c r="EC355" s="38"/>
      <c r="ED355" s="38"/>
      <c r="EE355" s="38"/>
      <c r="EF355" s="38"/>
      <c r="EG355" s="38"/>
      <c r="EH355" s="38"/>
      <c r="EI355" s="38"/>
      <c r="EJ355" s="38"/>
      <c r="EK355" s="38"/>
      <c r="EL355" s="38"/>
      <c r="EM355" s="38"/>
      <c r="EN355" s="38"/>
      <c r="EO355" s="38"/>
      <c r="EP355" s="38"/>
      <c r="EQ355" s="38"/>
      <c r="ER355" s="38"/>
      <c r="ES355" s="38"/>
      <c r="FB355" s="11"/>
      <c r="FC355" s="11"/>
      <c r="FD355" s="11"/>
    </row>
    <row r="356" spans="34:160" x14ac:dyDescent="0.25">
      <c r="AH356" s="55">
        <v>3.8599999999999612</v>
      </c>
      <c r="AI356" s="11">
        <v>3</v>
      </c>
      <c r="CX356" s="105"/>
      <c r="CY356" s="105"/>
      <c r="CZ356" s="105"/>
      <c r="DA356" s="105"/>
      <c r="DB356" s="105"/>
      <c r="DC356" s="105"/>
      <c r="DD356" s="105"/>
      <c r="DE356" s="105"/>
      <c r="DF356" s="105"/>
      <c r="DG356" s="105"/>
      <c r="DP356" s="38"/>
      <c r="DQ356" s="38"/>
      <c r="DR356" s="38"/>
      <c r="DS356" s="38"/>
      <c r="DT356" s="38"/>
      <c r="DU356" s="38"/>
      <c r="DV356" s="38"/>
      <c r="DW356" s="38"/>
      <c r="DX356" s="38"/>
      <c r="DY356" s="38"/>
      <c r="DZ356" s="38"/>
      <c r="EA356" s="38"/>
      <c r="EB356" s="38"/>
      <c r="EC356" s="38"/>
      <c r="ED356" s="38"/>
      <c r="EE356" s="38"/>
      <c r="EF356" s="38"/>
      <c r="EG356" s="38"/>
      <c r="EH356" s="38"/>
      <c r="EI356" s="38"/>
      <c r="EJ356" s="38"/>
      <c r="EK356" s="38"/>
      <c r="EL356" s="38"/>
      <c r="EM356" s="38"/>
      <c r="EN356" s="38"/>
      <c r="EO356" s="38"/>
      <c r="EP356" s="38"/>
      <c r="EQ356" s="38"/>
      <c r="ER356" s="38"/>
      <c r="ES356" s="38"/>
      <c r="FB356" s="11"/>
      <c r="FC356" s="11"/>
      <c r="FD356" s="11"/>
    </row>
    <row r="357" spans="34:160" x14ac:dyDescent="0.25">
      <c r="AH357" s="55">
        <v>3.869999999999961</v>
      </c>
      <c r="AI357" s="11">
        <v>3</v>
      </c>
      <c r="CX357" s="105"/>
      <c r="CY357" s="105"/>
      <c r="CZ357" s="105"/>
      <c r="DA357" s="105"/>
      <c r="DB357" s="105"/>
      <c r="DC357" s="105"/>
      <c r="DD357" s="105"/>
      <c r="DE357" s="105"/>
      <c r="DF357" s="105"/>
      <c r="DG357" s="105"/>
      <c r="DP357" s="38"/>
      <c r="DQ357" s="38"/>
      <c r="DR357" s="38"/>
      <c r="DS357" s="38"/>
      <c r="DT357" s="38"/>
      <c r="DU357" s="38"/>
      <c r="DV357" s="38"/>
      <c r="DW357" s="38"/>
      <c r="DX357" s="38"/>
      <c r="DY357" s="38"/>
      <c r="DZ357" s="38"/>
      <c r="EA357" s="38"/>
      <c r="EB357" s="38"/>
      <c r="EC357" s="38"/>
      <c r="ED357" s="38"/>
      <c r="EE357" s="38"/>
      <c r="EF357" s="38"/>
      <c r="EG357" s="38"/>
      <c r="EH357" s="38"/>
      <c r="EI357" s="38"/>
      <c r="EJ357" s="38"/>
      <c r="EK357" s="38"/>
      <c r="EL357" s="38"/>
      <c r="EM357" s="38"/>
      <c r="EN357" s="38"/>
      <c r="EO357" s="38"/>
      <c r="EP357" s="38"/>
      <c r="EQ357" s="38"/>
      <c r="ER357" s="38"/>
      <c r="ES357" s="38"/>
      <c r="FB357" s="11"/>
      <c r="FC357" s="11"/>
      <c r="FD357" s="11"/>
    </row>
    <row r="358" spans="34:160" x14ac:dyDescent="0.25">
      <c r="AH358" s="55">
        <v>3.8799999999999608</v>
      </c>
      <c r="AI358" s="11">
        <v>3</v>
      </c>
      <c r="CX358" s="105"/>
      <c r="CY358" s="105"/>
      <c r="CZ358" s="105"/>
      <c r="DA358" s="105"/>
      <c r="DB358" s="105"/>
      <c r="DC358" s="105"/>
      <c r="DD358" s="105"/>
      <c r="DE358" s="105"/>
      <c r="DF358" s="105"/>
      <c r="DG358" s="105"/>
      <c r="DP358" s="38"/>
      <c r="DQ358" s="38"/>
      <c r="DR358" s="38"/>
      <c r="DS358" s="38"/>
      <c r="DT358" s="38"/>
      <c r="DU358" s="38"/>
      <c r="DV358" s="38"/>
      <c r="DW358" s="38"/>
      <c r="DX358" s="38"/>
      <c r="DY358" s="38"/>
      <c r="DZ358" s="38"/>
      <c r="EA358" s="38"/>
      <c r="EB358" s="38"/>
      <c r="EC358" s="38"/>
      <c r="ED358" s="38"/>
      <c r="EE358" s="38"/>
      <c r="EF358" s="38"/>
      <c r="EG358" s="38"/>
      <c r="EH358" s="38"/>
      <c r="EI358" s="38"/>
      <c r="EJ358" s="38"/>
      <c r="EK358" s="38"/>
      <c r="EL358" s="38"/>
      <c r="EM358" s="38"/>
      <c r="EN358" s="38"/>
      <c r="EO358" s="38"/>
      <c r="EP358" s="38"/>
      <c r="EQ358" s="38"/>
      <c r="ER358" s="38"/>
      <c r="ES358" s="38"/>
      <c r="FB358" s="11"/>
      <c r="FC358" s="11"/>
      <c r="FD358" s="11"/>
    </row>
    <row r="359" spans="34:160" x14ac:dyDescent="0.25">
      <c r="AH359" s="55">
        <v>3.8899999999999606</v>
      </c>
      <c r="AI359" s="11">
        <v>3</v>
      </c>
      <c r="CX359" s="105"/>
      <c r="CY359" s="105"/>
      <c r="CZ359" s="105"/>
      <c r="DA359" s="105"/>
      <c r="DB359" s="105"/>
      <c r="DC359" s="105"/>
      <c r="DD359" s="105"/>
      <c r="DE359" s="105"/>
      <c r="DF359" s="105"/>
      <c r="DG359" s="105"/>
      <c r="DP359" s="38"/>
      <c r="DQ359" s="38"/>
      <c r="DR359" s="38"/>
      <c r="DS359" s="38"/>
      <c r="DT359" s="38"/>
      <c r="DU359" s="38"/>
      <c r="DV359" s="38"/>
      <c r="DW359" s="38"/>
      <c r="DX359" s="38"/>
      <c r="DY359" s="38"/>
      <c r="DZ359" s="38"/>
      <c r="EA359" s="38"/>
      <c r="EB359" s="38"/>
      <c r="EC359" s="38"/>
      <c r="ED359" s="38"/>
      <c r="EE359" s="38"/>
      <c r="EF359" s="38"/>
      <c r="EG359" s="38"/>
      <c r="EH359" s="38"/>
      <c r="EI359" s="38"/>
      <c r="EJ359" s="38"/>
      <c r="EK359" s="38"/>
      <c r="EL359" s="38"/>
      <c r="EM359" s="38"/>
      <c r="EN359" s="38"/>
      <c r="EO359" s="38"/>
      <c r="EP359" s="38"/>
      <c r="EQ359" s="38"/>
      <c r="ER359" s="38"/>
      <c r="ES359" s="38"/>
      <c r="FB359" s="11"/>
      <c r="FC359" s="11"/>
      <c r="FD359" s="11"/>
    </row>
    <row r="360" spans="34:160" x14ac:dyDescent="0.25">
      <c r="AH360" s="55">
        <v>3.8999999999999604</v>
      </c>
      <c r="AI360" s="11">
        <v>3</v>
      </c>
      <c r="CX360" s="105"/>
      <c r="CY360" s="105"/>
      <c r="CZ360" s="105"/>
      <c r="DA360" s="105"/>
      <c r="DB360" s="105"/>
      <c r="DC360" s="105"/>
      <c r="DD360" s="105"/>
      <c r="DE360" s="105"/>
      <c r="DF360" s="105"/>
      <c r="DG360" s="105"/>
      <c r="DP360" s="38"/>
      <c r="DQ360" s="38"/>
      <c r="DR360" s="38"/>
      <c r="DS360" s="38"/>
      <c r="DT360" s="38"/>
      <c r="DU360" s="38"/>
      <c r="DV360" s="38"/>
      <c r="DW360" s="38"/>
      <c r="DX360" s="38"/>
      <c r="DY360" s="38"/>
      <c r="DZ360" s="38"/>
      <c r="EA360" s="38"/>
      <c r="EB360" s="38"/>
      <c r="EC360" s="38"/>
      <c r="ED360" s="38"/>
      <c r="EE360" s="38"/>
      <c r="EF360" s="38"/>
      <c r="EG360" s="38"/>
      <c r="EH360" s="38"/>
      <c r="EI360" s="38"/>
      <c r="EJ360" s="38"/>
      <c r="EK360" s="38"/>
      <c r="EL360" s="38"/>
      <c r="EM360" s="38"/>
      <c r="EN360" s="38"/>
      <c r="EO360" s="38"/>
      <c r="EP360" s="38"/>
      <c r="EQ360" s="38"/>
      <c r="ER360" s="38"/>
      <c r="ES360" s="38"/>
      <c r="FB360" s="11"/>
      <c r="FC360" s="11"/>
      <c r="FD360" s="11"/>
    </row>
    <row r="361" spans="34:160" x14ac:dyDescent="0.25">
      <c r="AH361" s="55">
        <v>3.9099999999999602</v>
      </c>
      <c r="AI361" s="11">
        <v>3</v>
      </c>
      <c r="CX361" s="105"/>
      <c r="CY361" s="105"/>
      <c r="CZ361" s="105"/>
      <c r="DA361" s="105"/>
      <c r="DB361" s="105"/>
      <c r="DC361" s="105"/>
      <c r="DD361" s="105"/>
      <c r="DE361" s="105"/>
      <c r="DF361" s="105"/>
      <c r="DG361" s="105"/>
      <c r="DP361" s="38"/>
      <c r="DQ361" s="38"/>
      <c r="DR361" s="38"/>
      <c r="DS361" s="38"/>
      <c r="DT361" s="38"/>
      <c r="DU361" s="38"/>
      <c r="DV361" s="38"/>
      <c r="DW361" s="38"/>
      <c r="DX361" s="38"/>
      <c r="DY361" s="38"/>
      <c r="DZ361" s="38"/>
      <c r="EA361" s="38"/>
      <c r="EB361" s="38"/>
      <c r="EC361" s="38"/>
      <c r="ED361" s="38"/>
      <c r="EE361" s="38"/>
      <c r="EF361" s="38"/>
      <c r="EG361" s="38"/>
      <c r="EH361" s="38"/>
      <c r="EI361" s="38"/>
      <c r="EJ361" s="38"/>
      <c r="EK361" s="38"/>
      <c r="EL361" s="38"/>
      <c r="EM361" s="38"/>
      <c r="EN361" s="38"/>
      <c r="EO361" s="38"/>
      <c r="EP361" s="38"/>
      <c r="EQ361" s="38"/>
      <c r="ER361" s="38"/>
      <c r="ES361" s="38"/>
      <c r="FB361" s="11"/>
      <c r="FC361" s="11"/>
      <c r="FD361" s="11"/>
    </row>
    <row r="362" spans="34:160" x14ac:dyDescent="0.25">
      <c r="AH362" s="55">
        <v>3.91999999999996</v>
      </c>
      <c r="AI362" s="11">
        <v>3</v>
      </c>
      <c r="CX362" s="105"/>
      <c r="CY362" s="105"/>
      <c r="CZ362" s="105"/>
      <c r="DA362" s="105"/>
      <c r="DB362" s="105"/>
      <c r="DC362" s="105"/>
      <c r="DD362" s="105"/>
      <c r="DE362" s="105"/>
      <c r="DF362" s="105"/>
      <c r="DG362" s="105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FB362" s="11"/>
      <c r="FC362" s="11"/>
      <c r="FD362" s="11"/>
    </row>
    <row r="363" spans="34:160" x14ac:dyDescent="0.25">
      <c r="AH363" s="55">
        <v>3.9299999999999597</v>
      </c>
      <c r="AI363" s="11">
        <v>3</v>
      </c>
      <c r="CX363" s="105"/>
      <c r="CY363" s="105"/>
      <c r="CZ363" s="105"/>
      <c r="DA363" s="105"/>
      <c r="DB363" s="105"/>
      <c r="DC363" s="105"/>
      <c r="DD363" s="105"/>
      <c r="DE363" s="105"/>
      <c r="DF363" s="105"/>
      <c r="DG363" s="105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FB363" s="11"/>
      <c r="FC363" s="11"/>
      <c r="FD363" s="11"/>
    </row>
    <row r="364" spans="34:160" x14ac:dyDescent="0.25">
      <c r="AH364" s="55">
        <v>3.9399999999999595</v>
      </c>
      <c r="AI364" s="11">
        <v>3</v>
      </c>
      <c r="CX364" s="105"/>
      <c r="CY364" s="105"/>
      <c r="CZ364" s="105"/>
      <c r="DA364" s="105"/>
      <c r="DB364" s="105"/>
      <c r="DC364" s="105"/>
      <c r="DD364" s="105"/>
      <c r="DE364" s="105"/>
      <c r="DF364" s="105"/>
      <c r="DG364" s="105"/>
      <c r="DP364" s="38"/>
      <c r="DQ364" s="38"/>
      <c r="DR364" s="38"/>
      <c r="DS364" s="38"/>
      <c r="DT364" s="38"/>
      <c r="DU364" s="38"/>
      <c r="DV364" s="38"/>
      <c r="DW364" s="38"/>
      <c r="DX364" s="38"/>
      <c r="DY364" s="38"/>
      <c r="DZ364" s="38"/>
      <c r="EA364" s="38"/>
      <c r="EB364" s="38"/>
      <c r="EC364" s="38"/>
      <c r="ED364" s="38"/>
      <c r="EE364" s="38"/>
      <c r="EF364" s="38"/>
      <c r="EG364" s="38"/>
      <c r="EH364" s="38"/>
      <c r="EI364" s="38"/>
      <c r="EJ364" s="38"/>
      <c r="EK364" s="38"/>
      <c r="EL364" s="38"/>
      <c r="EM364" s="38"/>
      <c r="EN364" s="38"/>
      <c r="EO364" s="38"/>
      <c r="EP364" s="38"/>
      <c r="EQ364" s="38"/>
      <c r="ER364" s="38"/>
      <c r="ES364" s="38"/>
      <c r="FB364" s="11"/>
      <c r="FC364" s="11"/>
      <c r="FD364" s="11"/>
    </row>
    <row r="365" spans="34:160" x14ac:dyDescent="0.25">
      <c r="AH365" s="55">
        <v>3.9499999999999593</v>
      </c>
      <c r="AI365" s="11">
        <v>3</v>
      </c>
      <c r="CX365" s="105"/>
      <c r="CY365" s="105"/>
      <c r="CZ365" s="105"/>
      <c r="DA365" s="105"/>
      <c r="DB365" s="105"/>
      <c r="DC365" s="105"/>
      <c r="DD365" s="105"/>
      <c r="DE365" s="105"/>
      <c r="DF365" s="105"/>
      <c r="DG365" s="105"/>
      <c r="DP365" s="38"/>
      <c r="DQ365" s="38"/>
      <c r="DR365" s="38"/>
      <c r="DS365" s="38"/>
      <c r="DT365" s="38"/>
      <c r="DU365" s="38"/>
      <c r="DV365" s="38"/>
      <c r="DW365" s="38"/>
      <c r="DX365" s="38"/>
      <c r="DY365" s="38"/>
      <c r="DZ365" s="38"/>
      <c r="EA365" s="38"/>
      <c r="EB365" s="38"/>
      <c r="EC365" s="38"/>
      <c r="ED365" s="38"/>
      <c r="EE365" s="38"/>
      <c r="EF365" s="38"/>
      <c r="EG365" s="38"/>
      <c r="EH365" s="38"/>
      <c r="EI365" s="38"/>
      <c r="EJ365" s="38"/>
      <c r="EK365" s="38"/>
      <c r="EL365" s="38"/>
      <c r="EM365" s="38"/>
      <c r="EN365" s="38"/>
      <c r="EO365" s="38"/>
      <c r="EP365" s="38"/>
      <c r="EQ365" s="38"/>
      <c r="ER365" s="38"/>
      <c r="ES365" s="38"/>
      <c r="FB365" s="11"/>
      <c r="FC365" s="11"/>
      <c r="FD365" s="11"/>
    </row>
    <row r="366" spans="34:160" x14ac:dyDescent="0.25">
      <c r="AH366" s="55">
        <v>3.9599999999999591</v>
      </c>
      <c r="AI366" s="11">
        <v>3</v>
      </c>
      <c r="CX366" s="105"/>
      <c r="CY366" s="105"/>
      <c r="CZ366" s="105"/>
      <c r="DA366" s="105"/>
      <c r="DB366" s="105"/>
      <c r="DC366" s="105"/>
      <c r="DD366" s="105"/>
      <c r="DE366" s="105"/>
      <c r="DF366" s="105"/>
      <c r="DG366" s="105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/>
      <c r="EK366" s="38"/>
      <c r="EL366" s="38"/>
      <c r="EM366" s="38"/>
      <c r="EN366" s="38"/>
      <c r="EO366" s="38"/>
      <c r="EP366" s="38"/>
      <c r="EQ366" s="38"/>
      <c r="ER366" s="38"/>
      <c r="ES366" s="38"/>
      <c r="FB366" s="11"/>
      <c r="FC366" s="11"/>
      <c r="FD366" s="11"/>
    </row>
    <row r="367" spans="34:160" x14ac:dyDescent="0.25">
      <c r="AH367" s="55">
        <v>3.9699999999999589</v>
      </c>
      <c r="AI367" s="11">
        <v>3</v>
      </c>
      <c r="CX367" s="105"/>
      <c r="CY367" s="105"/>
      <c r="CZ367" s="105"/>
      <c r="DA367" s="105"/>
      <c r="DB367" s="105"/>
      <c r="DC367" s="105"/>
      <c r="DD367" s="105"/>
      <c r="DE367" s="105"/>
      <c r="DF367" s="105"/>
      <c r="DG367" s="105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FB367" s="11"/>
      <c r="FC367" s="11"/>
      <c r="FD367" s="11"/>
    </row>
    <row r="368" spans="34:160" x14ac:dyDescent="0.25">
      <c r="AH368" s="55">
        <v>3.9799999999999587</v>
      </c>
      <c r="AI368" s="11">
        <v>3</v>
      </c>
      <c r="CX368" s="105"/>
      <c r="CY368" s="105"/>
      <c r="CZ368" s="105"/>
      <c r="DA368" s="105"/>
      <c r="DB368" s="105"/>
      <c r="DC368" s="105"/>
      <c r="DD368" s="105"/>
      <c r="DE368" s="105"/>
      <c r="DF368" s="105"/>
      <c r="DG368" s="105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FB368" s="11"/>
      <c r="FC368" s="11"/>
      <c r="FD368" s="11"/>
    </row>
    <row r="369" spans="34:160" x14ac:dyDescent="0.25">
      <c r="AH369" s="55">
        <v>3.9899999999999585</v>
      </c>
      <c r="AI369" s="11">
        <v>3</v>
      </c>
      <c r="CX369" s="105"/>
      <c r="CY369" s="105"/>
      <c r="CZ369" s="105"/>
      <c r="DA369" s="105"/>
      <c r="DB369" s="105"/>
      <c r="DC369" s="105"/>
      <c r="DD369" s="105"/>
      <c r="DE369" s="105"/>
      <c r="DF369" s="105"/>
      <c r="DG369" s="105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/>
      <c r="EK369" s="38"/>
      <c r="EL369" s="38"/>
      <c r="EM369" s="38"/>
      <c r="EN369" s="38"/>
      <c r="EO369" s="38"/>
      <c r="EP369" s="38"/>
      <c r="EQ369" s="38"/>
      <c r="ER369" s="38"/>
      <c r="ES369" s="38"/>
      <c r="FB369" s="11"/>
      <c r="FC369" s="11"/>
      <c r="FD369" s="11"/>
    </row>
    <row r="370" spans="34:160" x14ac:dyDescent="0.25">
      <c r="AH370" s="55">
        <v>3.9999999999999583</v>
      </c>
      <c r="AI370" s="11">
        <v>4</v>
      </c>
      <c r="CX370" s="105"/>
      <c r="CY370" s="105"/>
      <c r="CZ370" s="105"/>
      <c r="DA370" s="105"/>
      <c r="DB370" s="105"/>
      <c r="DC370" s="105"/>
      <c r="DD370" s="105"/>
      <c r="DE370" s="105"/>
      <c r="DF370" s="105"/>
      <c r="DG370" s="105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  <c r="ED370" s="38"/>
      <c r="EE370" s="38"/>
      <c r="EF370" s="38"/>
      <c r="EG370" s="38"/>
      <c r="EH370" s="38"/>
      <c r="EI370" s="38"/>
      <c r="EJ370" s="38"/>
      <c r="EK370" s="38"/>
      <c r="EL370" s="38"/>
      <c r="EM370" s="38"/>
      <c r="EN370" s="38"/>
      <c r="EO370" s="38"/>
      <c r="EP370" s="38"/>
      <c r="EQ370" s="38"/>
      <c r="ER370" s="38"/>
      <c r="ES370" s="38"/>
      <c r="FB370" s="11"/>
      <c r="FC370" s="11"/>
      <c r="FD370" s="11"/>
    </row>
    <row r="371" spans="34:160" x14ac:dyDescent="0.25">
      <c r="AH371" s="55">
        <v>4.009999999999958</v>
      </c>
      <c r="AI371" s="11">
        <v>4</v>
      </c>
      <c r="CX371" s="105"/>
      <c r="CY371" s="105"/>
      <c r="CZ371" s="105"/>
      <c r="DA371" s="105"/>
      <c r="DB371" s="105"/>
      <c r="DC371" s="105"/>
      <c r="DD371" s="105"/>
      <c r="DE371" s="105"/>
      <c r="DF371" s="105"/>
      <c r="DG371" s="105"/>
      <c r="DP371" s="38"/>
      <c r="DQ371" s="38"/>
      <c r="DR371" s="38"/>
      <c r="DS371" s="38"/>
      <c r="DT371" s="38"/>
      <c r="DU371" s="38"/>
      <c r="DV371" s="38"/>
      <c r="DW371" s="38"/>
      <c r="DX371" s="38"/>
      <c r="DY371" s="38"/>
      <c r="DZ371" s="38"/>
      <c r="EA371" s="38"/>
      <c r="EB371" s="38"/>
      <c r="EC371" s="38"/>
      <c r="ED371" s="38"/>
      <c r="EE371" s="38"/>
      <c r="EF371" s="38"/>
      <c r="EG371" s="38"/>
      <c r="EH371" s="38"/>
      <c r="EI371" s="38"/>
      <c r="EJ371" s="38"/>
      <c r="EK371" s="38"/>
      <c r="EL371" s="38"/>
      <c r="EM371" s="38"/>
      <c r="EN371" s="38"/>
      <c r="EO371" s="38"/>
      <c r="EP371" s="38"/>
      <c r="EQ371" s="38"/>
      <c r="ER371" s="38"/>
      <c r="ES371" s="38"/>
      <c r="FB371" s="11"/>
      <c r="FC371" s="11"/>
      <c r="FD371" s="11"/>
    </row>
    <row r="372" spans="34:160" x14ac:dyDescent="0.25">
      <c r="AH372" s="55">
        <v>4.0199999999999578</v>
      </c>
      <c r="AI372" s="11">
        <v>4</v>
      </c>
      <c r="CX372" s="105"/>
      <c r="CY372" s="105"/>
      <c r="CZ372" s="105"/>
      <c r="DA372" s="105"/>
      <c r="DB372" s="105"/>
      <c r="DC372" s="105"/>
      <c r="DD372" s="105"/>
      <c r="DE372" s="105"/>
      <c r="DF372" s="105"/>
      <c r="DG372" s="105"/>
      <c r="DP372" s="38"/>
      <c r="DQ372" s="38"/>
      <c r="DR372" s="38"/>
      <c r="DS372" s="38"/>
      <c r="DT372" s="38"/>
      <c r="DU372" s="38"/>
      <c r="DV372" s="38"/>
      <c r="DW372" s="38"/>
      <c r="DX372" s="38"/>
      <c r="DY372" s="38"/>
      <c r="DZ372" s="38"/>
      <c r="EA372" s="38"/>
      <c r="EB372" s="38"/>
      <c r="EC372" s="38"/>
      <c r="ED372" s="38"/>
      <c r="EE372" s="38"/>
      <c r="EF372" s="38"/>
      <c r="EG372" s="38"/>
      <c r="EH372" s="38"/>
      <c r="EI372" s="38"/>
      <c r="EJ372" s="38"/>
      <c r="EK372" s="38"/>
      <c r="EL372" s="38"/>
      <c r="EM372" s="38"/>
      <c r="EN372" s="38"/>
      <c r="EO372" s="38"/>
      <c r="EP372" s="38"/>
      <c r="EQ372" s="38"/>
      <c r="ER372" s="38"/>
      <c r="ES372" s="38"/>
      <c r="FB372" s="11"/>
      <c r="FC372" s="11"/>
      <c r="FD372" s="11"/>
    </row>
    <row r="373" spans="34:160" x14ac:dyDescent="0.25">
      <c r="AH373" s="55">
        <v>4.0299999999999576</v>
      </c>
      <c r="AI373" s="11">
        <v>4</v>
      </c>
      <c r="CX373" s="105"/>
      <c r="CY373" s="105"/>
      <c r="CZ373" s="105"/>
      <c r="DA373" s="105"/>
      <c r="DB373" s="105"/>
      <c r="DC373" s="105"/>
      <c r="DD373" s="105"/>
      <c r="DE373" s="105"/>
      <c r="DF373" s="105"/>
      <c r="DG373" s="105"/>
      <c r="DP373" s="38"/>
      <c r="DQ373" s="38"/>
      <c r="DR373" s="38"/>
      <c r="DS373" s="38"/>
      <c r="DT373" s="38"/>
      <c r="DU373" s="38"/>
      <c r="DV373" s="38"/>
      <c r="DW373" s="38"/>
      <c r="DX373" s="38"/>
      <c r="DY373" s="38"/>
      <c r="DZ373" s="38"/>
      <c r="EA373" s="38"/>
      <c r="EB373" s="38"/>
      <c r="EC373" s="38"/>
      <c r="ED373" s="38"/>
      <c r="EE373" s="38"/>
      <c r="EF373" s="38"/>
      <c r="EG373" s="38"/>
      <c r="EH373" s="38"/>
      <c r="EI373" s="38"/>
      <c r="EJ373" s="38"/>
      <c r="EK373" s="38"/>
      <c r="EL373" s="38"/>
      <c r="EM373" s="38"/>
      <c r="EN373" s="38"/>
      <c r="EO373" s="38"/>
      <c r="EP373" s="38"/>
      <c r="EQ373" s="38"/>
      <c r="ER373" s="38"/>
      <c r="ES373" s="38"/>
      <c r="FB373" s="11"/>
      <c r="FC373" s="11"/>
      <c r="FD373" s="11"/>
    </row>
    <row r="374" spans="34:160" x14ac:dyDescent="0.25">
      <c r="AH374" s="55">
        <v>4.0399999999999574</v>
      </c>
      <c r="AI374" s="11">
        <v>4</v>
      </c>
      <c r="CX374" s="105"/>
      <c r="CY374" s="105"/>
      <c r="CZ374" s="105"/>
      <c r="DA374" s="105"/>
      <c r="DB374" s="105"/>
      <c r="DC374" s="105"/>
      <c r="DD374" s="105"/>
      <c r="DE374" s="105"/>
      <c r="DF374" s="105"/>
      <c r="DG374" s="105"/>
      <c r="DP374" s="38"/>
      <c r="DQ374" s="38"/>
      <c r="DR374" s="38"/>
      <c r="DS374" s="38"/>
      <c r="DT374" s="38"/>
      <c r="DU374" s="38"/>
      <c r="DV374" s="38"/>
      <c r="DW374" s="38"/>
      <c r="DX374" s="38"/>
      <c r="DY374" s="38"/>
      <c r="DZ374" s="38"/>
      <c r="EA374" s="38"/>
      <c r="EB374" s="38"/>
      <c r="EC374" s="38"/>
      <c r="ED374" s="38"/>
      <c r="EE374" s="38"/>
      <c r="EF374" s="38"/>
      <c r="EG374" s="38"/>
      <c r="EH374" s="38"/>
      <c r="EI374" s="38"/>
      <c r="EJ374" s="38"/>
      <c r="EK374" s="38"/>
      <c r="EL374" s="38"/>
      <c r="EM374" s="38"/>
      <c r="EN374" s="38"/>
      <c r="EO374" s="38"/>
      <c r="EP374" s="38"/>
      <c r="EQ374" s="38"/>
      <c r="ER374" s="38"/>
      <c r="ES374" s="38"/>
      <c r="FB374" s="11"/>
      <c r="FC374" s="11"/>
      <c r="FD374" s="11"/>
    </row>
    <row r="375" spans="34:160" x14ac:dyDescent="0.25">
      <c r="AH375" s="55">
        <v>4.0499999999999572</v>
      </c>
      <c r="AI375" s="11">
        <v>4</v>
      </c>
      <c r="CX375" s="105"/>
      <c r="CY375" s="105"/>
      <c r="CZ375" s="105"/>
      <c r="DA375" s="105"/>
      <c r="DB375" s="105"/>
      <c r="DC375" s="105"/>
      <c r="DD375" s="105"/>
      <c r="DE375" s="105"/>
      <c r="DF375" s="105"/>
      <c r="DG375" s="105"/>
      <c r="DP375" s="38"/>
      <c r="DQ375" s="38"/>
      <c r="DR375" s="38"/>
      <c r="DS375" s="38"/>
      <c r="DT375" s="38"/>
      <c r="DU375" s="38"/>
      <c r="DV375" s="38"/>
      <c r="DW375" s="38"/>
      <c r="DX375" s="38"/>
      <c r="DY375" s="38"/>
      <c r="DZ375" s="38"/>
      <c r="EA375" s="38"/>
      <c r="EB375" s="38"/>
      <c r="EC375" s="38"/>
      <c r="ED375" s="38"/>
      <c r="EE375" s="38"/>
      <c r="EF375" s="38"/>
      <c r="EG375" s="38"/>
      <c r="EH375" s="38"/>
      <c r="EI375" s="38"/>
      <c r="EJ375" s="38"/>
      <c r="EK375" s="38"/>
      <c r="EL375" s="38"/>
      <c r="EM375" s="38"/>
      <c r="EN375" s="38"/>
      <c r="EO375" s="38"/>
      <c r="EP375" s="38"/>
      <c r="EQ375" s="38"/>
      <c r="ER375" s="38"/>
      <c r="ES375" s="38"/>
      <c r="FB375" s="11"/>
      <c r="FC375" s="11"/>
      <c r="FD375" s="11"/>
    </row>
    <row r="376" spans="34:160" x14ac:dyDescent="0.25">
      <c r="AH376" s="55">
        <v>4.059999999999957</v>
      </c>
      <c r="AI376" s="11">
        <v>4</v>
      </c>
      <c r="CX376" s="105"/>
      <c r="CY376" s="105"/>
      <c r="CZ376" s="105"/>
      <c r="DA376" s="105"/>
      <c r="DB376" s="105"/>
      <c r="DC376" s="105"/>
      <c r="DD376" s="105"/>
      <c r="DE376" s="105"/>
      <c r="DF376" s="105"/>
      <c r="DG376" s="105"/>
      <c r="DP376" s="38"/>
      <c r="DQ376" s="38"/>
      <c r="DR376" s="38"/>
      <c r="DS376" s="38"/>
      <c r="DT376" s="38"/>
      <c r="DU376" s="38"/>
      <c r="DV376" s="38"/>
      <c r="DW376" s="38"/>
      <c r="DX376" s="38"/>
      <c r="DY376" s="38"/>
      <c r="DZ376" s="38"/>
      <c r="EA376" s="38"/>
      <c r="EB376" s="38"/>
      <c r="EC376" s="38"/>
      <c r="ED376" s="38"/>
      <c r="EE376" s="38"/>
      <c r="EF376" s="38"/>
      <c r="EG376" s="38"/>
      <c r="EH376" s="38"/>
      <c r="EI376" s="38"/>
      <c r="EJ376" s="38"/>
      <c r="EK376" s="38"/>
      <c r="EL376" s="38"/>
      <c r="EM376" s="38"/>
      <c r="EN376" s="38"/>
      <c r="EO376" s="38"/>
      <c r="EP376" s="38"/>
      <c r="EQ376" s="38"/>
      <c r="ER376" s="38"/>
      <c r="ES376" s="38"/>
      <c r="FB376" s="11"/>
      <c r="FC376" s="11"/>
      <c r="FD376" s="11"/>
    </row>
    <row r="377" spans="34:160" x14ac:dyDescent="0.25">
      <c r="AH377" s="55">
        <v>4.0699999999999568</v>
      </c>
      <c r="AI377" s="11">
        <v>4</v>
      </c>
      <c r="CX377" s="105"/>
      <c r="CY377" s="105"/>
      <c r="CZ377" s="105"/>
      <c r="DA377" s="105"/>
      <c r="DB377" s="105"/>
      <c r="DC377" s="105"/>
      <c r="DD377" s="105"/>
      <c r="DE377" s="105"/>
      <c r="DF377" s="105"/>
      <c r="DG377" s="105"/>
      <c r="DP377" s="38"/>
      <c r="DQ377" s="38"/>
      <c r="DR377" s="38"/>
      <c r="DS377" s="38"/>
      <c r="DT377" s="38"/>
      <c r="DU377" s="38"/>
      <c r="DV377" s="38"/>
      <c r="DW377" s="38"/>
      <c r="DX377" s="38"/>
      <c r="DY377" s="38"/>
      <c r="DZ377" s="38"/>
      <c r="EA377" s="38"/>
      <c r="EB377" s="38"/>
      <c r="EC377" s="38"/>
      <c r="ED377" s="38"/>
      <c r="EE377" s="38"/>
      <c r="EF377" s="38"/>
      <c r="EG377" s="38"/>
      <c r="EH377" s="38"/>
      <c r="EI377" s="38"/>
      <c r="EJ377" s="38"/>
      <c r="EK377" s="38"/>
      <c r="EL377" s="38"/>
      <c r="EM377" s="38"/>
      <c r="EN377" s="38"/>
      <c r="EO377" s="38"/>
      <c r="EP377" s="38"/>
      <c r="EQ377" s="38"/>
      <c r="ER377" s="38"/>
      <c r="ES377" s="38"/>
      <c r="FB377" s="11"/>
      <c r="FC377" s="11"/>
      <c r="FD377" s="11"/>
    </row>
    <row r="378" spans="34:160" x14ac:dyDescent="0.25">
      <c r="AH378" s="55">
        <v>4.0799999999999566</v>
      </c>
      <c r="AI378" s="11">
        <v>4</v>
      </c>
      <c r="CX378" s="105"/>
      <c r="CY378" s="105"/>
      <c r="CZ378" s="105"/>
      <c r="DA378" s="105"/>
      <c r="DB378" s="105"/>
      <c r="DC378" s="105"/>
      <c r="DD378" s="105"/>
      <c r="DE378" s="105"/>
      <c r="DF378" s="105"/>
      <c r="DG378" s="105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FB378" s="11"/>
      <c r="FC378" s="11"/>
      <c r="FD378" s="11"/>
    </row>
    <row r="379" spans="34:160" x14ac:dyDescent="0.25">
      <c r="AH379" s="55">
        <v>4.0899999999999563</v>
      </c>
      <c r="AI379" s="11">
        <v>4</v>
      </c>
      <c r="CX379" s="105"/>
      <c r="CY379" s="105"/>
      <c r="CZ379" s="105"/>
      <c r="DA379" s="105"/>
      <c r="DB379" s="105"/>
      <c r="DC379" s="105"/>
      <c r="DD379" s="105"/>
      <c r="DE379" s="105"/>
      <c r="DF379" s="105"/>
      <c r="DG379" s="105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FB379" s="11"/>
      <c r="FC379" s="11"/>
      <c r="FD379" s="11"/>
    </row>
    <row r="380" spans="34:160" x14ac:dyDescent="0.25">
      <c r="AH380" s="55">
        <v>4.0999999999999561</v>
      </c>
      <c r="AI380" s="11">
        <v>4</v>
      </c>
      <c r="CX380" s="105"/>
      <c r="CY380" s="105"/>
      <c r="CZ380" s="105"/>
      <c r="DA380" s="105"/>
      <c r="DB380" s="105"/>
      <c r="DC380" s="105"/>
      <c r="DD380" s="105"/>
      <c r="DE380" s="105"/>
      <c r="DF380" s="105"/>
      <c r="DG380" s="105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FB380" s="11"/>
      <c r="FC380" s="11"/>
      <c r="FD380" s="11"/>
    </row>
    <row r="381" spans="34:160" x14ac:dyDescent="0.25">
      <c r="AH381" s="55">
        <v>4.1099999999999559</v>
      </c>
      <c r="AI381" s="11">
        <v>4</v>
      </c>
      <c r="CX381" s="105"/>
      <c r="CY381" s="105"/>
      <c r="CZ381" s="105"/>
      <c r="DA381" s="105"/>
      <c r="DB381" s="105"/>
      <c r="DC381" s="105"/>
      <c r="DD381" s="105"/>
      <c r="DE381" s="105"/>
      <c r="DF381" s="105"/>
      <c r="DG381" s="105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FB381" s="11"/>
      <c r="FC381" s="11"/>
      <c r="FD381" s="11"/>
    </row>
    <row r="382" spans="34:160" x14ac:dyDescent="0.25">
      <c r="AH382" s="55">
        <v>4.1199999999999557</v>
      </c>
      <c r="AI382" s="11">
        <v>4</v>
      </c>
      <c r="CX382" s="105"/>
      <c r="CY382" s="105"/>
      <c r="CZ382" s="105"/>
      <c r="DA382" s="105"/>
      <c r="DB382" s="105"/>
      <c r="DC382" s="105"/>
      <c r="DD382" s="105"/>
      <c r="DE382" s="105"/>
      <c r="DF382" s="105"/>
      <c r="DG382" s="105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FB382" s="11"/>
      <c r="FC382" s="11"/>
      <c r="FD382" s="11"/>
    </row>
    <row r="383" spans="34:160" x14ac:dyDescent="0.25">
      <c r="AH383" s="55">
        <v>4.1299999999999555</v>
      </c>
      <c r="AI383" s="11">
        <v>4</v>
      </c>
      <c r="CX383" s="105"/>
      <c r="CY383" s="105"/>
      <c r="CZ383" s="105"/>
      <c r="DA383" s="105"/>
      <c r="DB383" s="105"/>
      <c r="DC383" s="105"/>
      <c r="DD383" s="105"/>
      <c r="DE383" s="105"/>
      <c r="DF383" s="105"/>
      <c r="DG383" s="105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FB383" s="11"/>
      <c r="FC383" s="11"/>
      <c r="FD383" s="11"/>
    </row>
    <row r="384" spans="34:160" x14ac:dyDescent="0.25">
      <c r="AH384" s="55">
        <v>4.1399999999999553</v>
      </c>
      <c r="AI384" s="11">
        <v>4</v>
      </c>
      <c r="CX384" s="105"/>
      <c r="CY384" s="105"/>
      <c r="CZ384" s="105"/>
      <c r="DA384" s="105"/>
      <c r="DB384" s="105"/>
      <c r="DC384" s="105"/>
      <c r="DD384" s="105"/>
      <c r="DE384" s="105"/>
      <c r="DF384" s="105"/>
      <c r="DG384" s="105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FB384" s="11"/>
      <c r="FC384" s="11"/>
      <c r="FD384" s="11"/>
    </row>
    <row r="385" spans="34:160" x14ac:dyDescent="0.25">
      <c r="AH385" s="55">
        <v>4.1499999999999551</v>
      </c>
      <c r="AI385" s="11">
        <v>4</v>
      </c>
      <c r="CX385" s="105"/>
      <c r="CY385" s="105"/>
      <c r="CZ385" s="105"/>
      <c r="DA385" s="105"/>
      <c r="DB385" s="105"/>
      <c r="DC385" s="105"/>
      <c r="DD385" s="105"/>
      <c r="DE385" s="105"/>
      <c r="DF385" s="105"/>
      <c r="DG385" s="105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FB385" s="11"/>
      <c r="FC385" s="11"/>
      <c r="FD385" s="11"/>
    </row>
    <row r="386" spans="34:160" x14ac:dyDescent="0.25">
      <c r="AH386" s="55">
        <v>4.1599999999999548</v>
      </c>
      <c r="AI386" s="11">
        <v>4</v>
      </c>
      <c r="CX386" s="105"/>
      <c r="CY386" s="105"/>
      <c r="CZ386" s="105"/>
      <c r="DA386" s="105"/>
      <c r="DB386" s="105"/>
      <c r="DC386" s="105"/>
      <c r="DD386" s="105"/>
      <c r="DE386" s="105"/>
      <c r="DF386" s="105"/>
      <c r="DG386" s="105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FB386" s="11"/>
      <c r="FC386" s="11"/>
      <c r="FD386" s="11"/>
    </row>
    <row r="387" spans="34:160" x14ac:dyDescent="0.25">
      <c r="AH387" s="55">
        <v>4.1699999999999546</v>
      </c>
      <c r="AI387" s="11">
        <v>4</v>
      </c>
      <c r="CX387" s="105"/>
      <c r="CY387" s="105"/>
      <c r="CZ387" s="105"/>
      <c r="DA387" s="105"/>
      <c r="DB387" s="105"/>
      <c r="DC387" s="105"/>
      <c r="DD387" s="105"/>
      <c r="DE387" s="105"/>
      <c r="DF387" s="105"/>
      <c r="DG387" s="105"/>
      <c r="DP387" s="38"/>
      <c r="DQ387" s="38"/>
      <c r="DR387" s="38"/>
      <c r="DS387" s="38"/>
      <c r="DT387" s="38"/>
      <c r="DU387" s="38"/>
      <c r="DV387" s="38"/>
      <c r="DW387" s="38"/>
      <c r="DX387" s="38"/>
      <c r="DY387" s="38"/>
      <c r="DZ387" s="38"/>
      <c r="EA387" s="38"/>
      <c r="EB387" s="38"/>
      <c r="EC387" s="38"/>
      <c r="ED387" s="38"/>
      <c r="EE387" s="38"/>
      <c r="EF387" s="38"/>
      <c r="EG387" s="38"/>
      <c r="EH387" s="38"/>
      <c r="EI387" s="38"/>
      <c r="EJ387" s="38"/>
      <c r="EK387" s="38"/>
      <c r="EL387" s="38"/>
      <c r="EM387" s="38"/>
      <c r="EN387" s="38"/>
      <c r="EO387" s="38"/>
      <c r="EP387" s="38"/>
      <c r="EQ387" s="38"/>
      <c r="ER387" s="38"/>
      <c r="ES387" s="38"/>
      <c r="FB387" s="11"/>
      <c r="FC387" s="11"/>
      <c r="FD387" s="11"/>
    </row>
    <row r="388" spans="34:160" x14ac:dyDescent="0.25">
      <c r="AH388" s="55">
        <v>4.1799999999999544</v>
      </c>
      <c r="AI388" s="11">
        <v>4</v>
      </c>
      <c r="CX388" s="105"/>
      <c r="CY388" s="105"/>
      <c r="CZ388" s="105"/>
      <c r="DA388" s="105"/>
      <c r="DB388" s="105"/>
      <c r="DC388" s="105"/>
      <c r="DD388" s="105"/>
      <c r="DE388" s="105"/>
      <c r="DF388" s="105"/>
      <c r="DG388" s="105"/>
      <c r="DP388" s="38"/>
      <c r="DQ388" s="38"/>
      <c r="DR388" s="38"/>
      <c r="DS388" s="38"/>
      <c r="DT388" s="38"/>
      <c r="DU388" s="38"/>
      <c r="DV388" s="38"/>
      <c r="DW388" s="38"/>
      <c r="DX388" s="38"/>
      <c r="DY388" s="38"/>
      <c r="DZ388" s="38"/>
      <c r="EA388" s="38"/>
      <c r="EB388" s="38"/>
      <c r="EC388" s="38"/>
      <c r="ED388" s="38"/>
      <c r="EE388" s="38"/>
      <c r="EF388" s="38"/>
      <c r="EG388" s="38"/>
      <c r="EH388" s="38"/>
      <c r="EI388" s="38"/>
      <c r="EJ388" s="38"/>
      <c r="EK388" s="38"/>
      <c r="EL388" s="38"/>
      <c r="EM388" s="38"/>
      <c r="EN388" s="38"/>
      <c r="EO388" s="38"/>
      <c r="EP388" s="38"/>
      <c r="EQ388" s="38"/>
      <c r="ER388" s="38"/>
      <c r="ES388" s="38"/>
      <c r="FB388" s="11"/>
      <c r="FC388" s="11"/>
      <c r="FD388" s="11"/>
    </row>
    <row r="389" spans="34:160" x14ac:dyDescent="0.25">
      <c r="AH389" s="55">
        <v>4.1899999999999542</v>
      </c>
      <c r="AI389" s="11">
        <v>4</v>
      </c>
      <c r="CX389" s="105"/>
      <c r="CY389" s="105"/>
      <c r="CZ389" s="105"/>
      <c r="DA389" s="105"/>
      <c r="DB389" s="105"/>
      <c r="DC389" s="105"/>
      <c r="DD389" s="105"/>
      <c r="DE389" s="105"/>
      <c r="DF389" s="105"/>
      <c r="DG389" s="105"/>
      <c r="DP389" s="38"/>
      <c r="DQ389" s="38"/>
      <c r="DR389" s="38"/>
      <c r="DS389" s="38"/>
      <c r="DT389" s="38"/>
      <c r="DU389" s="38"/>
      <c r="DV389" s="38"/>
      <c r="DW389" s="38"/>
      <c r="DX389" s="38"/>
      <c r="DY389" s="38"/>
      <c r="DZ389" s="38"/>
      <c r="EA389" s="38"/>
      <c r="EB389" s="38"/>
      <c r="EC389" s="38"/>
      <c r="ED389" s="38"/>
      <c r="EE389" s="38"/>
      <c r="EF389" s="38"/>
      <c r="EG389" s="38"/>
      <c r="EH389" s="38"/>
      <c r="EI389" s="38"/>
      <c r="EJ389" s="38"/>
      <c r="EK389" s="38"/>
      <c r="EL389" s="38"/>
      <c r="EM389" s="38"/>
      <c r="EN389" s="38"/>
      <c r="EO389" s="38"/>
      <c r="EP389" s="38"/>
      <c r="EQ389" s="38"/>
      <c r="ER389" s="38"/>
      <c r="ES389" s="38"/>
      <c r="FB389" s="11"/>
      <c r="FC389" s="11"/>
      <c r="FD389" s="11"/>
    </row>
    <row r="390" spans="34:160" x14ac:dyDescent="0.25">
      <c r="AH390" s="55">
        <v>4.199999999999954</v>
      </c>
      <c r="AI390" s="11">
        <v>4</v>
      </c>
      <c r="CX390" s="105"/>
      <c r="CY390" s="105"/>
      <c r="CZ390" s="105"/>
      <c r="DA390" s="105"/>
      <c r="DB390" s="105"/>
      <c r="DC390" s="105"/>
      <c r="DD390" s="105"/>
      <c r="DE390" s="105"/>
      <c r="DF390" s="105"/>
      <c r="DG390" s="105"/>
      <c r="DP390" s="38"/>
      <c r="DQ390" s="38"/>
      <c r="DR390" s="38"/>
      <c r="DS390" s="38"/>
      <c r="DT390" s="38"/>
      <c r="DU390" s="38"/>
      <c r="DV390" s="38"/>
      <c r="DW390" s="38"/>
      <c r="DX390" s="38"/>
      <c r="DY390" s="38"/>
      <c r="DZ390" s="38"/>
      <c r="EA390" s="38"/>
      <c r="EB390" s="38"/>
      <c r="EC390" s="38"/>
      <c r="ED390" s="38"/>
      <c r="EE390" s="38"/>
      <c r="EF390" s="38"/>
      <c r="EG390" s="38"/>
      <c r="EH390" s="38"/>
      <c r="EI390" s="38"/>
      <c r="EJ390" s="38"/>
      <c r="EK390" s="38"/>
      <c r="EL390" s="38"/>
      <c r="EM390" s="38"/>
      <c r="EN390" s="38"/>
      <c r="EO390" s="38"/>
      <c r="EP390" s="38"/>
      <c r="EQ390" s="38"/>
      <c r="ER390" s="38"/>
      <c r="ES390" s="38"/>
      <c r="FB390" s="11"/>
      <c r="FC390" s="11"/>
      <c r="FD390" s="11"/>
    </row>
    <row r="391" spans="34:160" x14ac:dyDescent="0.25">
      <c r="AH391" s="55">
        <v>4.2099999999999538</v>
      </c>
      <c r="AI391" s="11">
        <v>4</v>
      </c>
      <c r="CX391" s="105"/>
      <c r="CY391" s="105"/>
      <c r="CZ391" s="105"/>
      <c r="DA391" s="105"/>
      <c r="DB391" s="105"/>
      <c r="DC391" s="105"/>
      <c r="DD391" s="105"/>
      <c r="DE391" s="105"/>
      <c r="DF391" s="105"/>
      <c r="DG391" s="105"/>
      <c r="DP391" s="38"/>
      <c r="DQ391" s="38"/>
      <c r="DR391" s="38"/>
      <c r="DS391" s="38"/>
      <c r="DT391" s="38"/>
      <c r="DU391" s="38"/>
      <c r="DV391" s="38"/>
      <c r="DW391" s="38"/>
      <c r="DX391" s="38"/>
      <c r="DY391" s="38"/>
      <c r="DZ391" s="38"/>
      <c r="EA391" s="38"/>
      <c r="EB391" s="38"/>
      <c r="EC391" s="38"/>
      <c r="ED391" s="38"/>
      <c r="EE391" s="38"/>
      <c r="EF391" s="38"/>
      <c r="EG391" s="38"/>
      <c r="EH391" s="38"/>
      <c r="EI391" s="38"/>
      <c r="EJ391" s="38"/>
      <c r="EK391" s="38"/>
      <c r="EL391" s="38"/>
      <c r="EM391" s="38"/>
      <c r="EN391" s="38"/>
      <c r="EO391" s="38"/>
      <c r="EP391" s="38"/>
      <c r="EQ391" s="38"/>
      <c r="ER391" s="38"/>
      <c r="ES391" s="38"/>
      <c r="FB391" s="11"/>
      <c r="FC391" s="11"/>
      <c r="FD391" s="11"/>
    </row>
    <row r="392" spans="34:160" x14ac:dyDescent="0.25">
      <c r="AH392" s="55">
        <v>4.2199999999999536</v>
      </c>
      <c r="AI392" s="11">
        <v>4</v>
      </c>
      <c r="CX392" s="105"/>
      <c r="CY392" s="105"/>
      <c r="CZ392" s="105"/>
      <c r="DA392" s="105"/>
      <c r="DB392" s="105"/>
      <c r="DC392" s="105"/>
      <c r="DD392" s="105"/>
      <c r="DE392" s="105"/>
      <c r="DF392" s="105"/>
      <c r="DG392" s="105"/>
      <c r="DP392" s="38"/>
      <c r="DQ392" s="38"/>
      <c r="DR392" s="38"/>
      <c r="DS392" s="38"/>
      <c r="DT392" s="38"/>
      <c r="DU392" s="38"/>
      <c r="DV392" s="38"/>
      <c r="DW392" s="38"/>
      <c r="DX392" s="38"/>
      <c r="DY392" s="38"/>
      <c r="DZ392" s="38"/>
      <c r="EA392" s="38"/>
      <c r="EB392" s="38"/>
      <c r="EC392" s="38"/>
      <c r="ED392" s="38"/>
      <c r="EE392" s="38"/>
      <c r="EF392" s="38"/>
      <c r="EG392" s="38"/>
      <c r="EH392" s="38"/>
      <c r="EI392" s="38"/>
      <c r="EJ392" s="38"/>
      <c r="EK392" s="38"/>
      <c r="EL392" s="38"/>
      <c r="EM392" s="38"/>
      <c r="EN392" s="38"/>
      <c r="EO392" s="38"/>
      <c r="EP392" s="38"/>
      <c r="EQ392" s="38"/>
      <c r="ER392" s="38"/>
      <c r="ES392" s="38"/>
      <c r="FB392" s="11"/>
      <c r="FC392" s="11"/>
      <c r="FD392" s="11"/>
    </row>
    <row r="393" spans="34:160" x14ac:dyDescent="0.25">
      <c r="AH393" s="55">
        <v>4.2299999999999534</v>
      </c>
      <c r="AI393" s="11">
        <v>4</v>
      </c>
      <c r="CX393" s="105"/>
      <c r="CY393" s="105"/>
      <c r="CZ393" s="105"/>
      <c r="DA393" s="105"/>
      <c r="DB393" s="105"/>
      <c r="DC393" s="105"/>
      <c r="DD393" s="105"/>
      <c r="DE393" s="105"/>
      <c r="DF393" s="105"/>
      <c r="DG393" s="105"/>
      <c r="DP393" s="38"/>
      <c r="DQ393" s="38"/>
      <c r="DR393" s="38"/>
      <c r="DS393" s="38"/>
      <c r="DT393" s="38"/>
      <c r="DU393" s="38"/>
      <c r="DV393" s="38"/>
      <c r="DW393" s="38"/>
      <c r="DX393" s="38"/>
      <c r="DY393" s="38"/>
      <c r="DZ393" s="38"/>
      <c r="EA393" s="38"/>
      <c r="EB393" s="38"/>
      <c r="EC393" s="38"/>
      <c r="ED393" s="38"/>
      <c r="EE393" s="38"/>
      <c r="EF393" s="38"/>
      <c r="EG393" s="38"/>
      <c r="EH393" s="38"/>
      <c r="EI393" s="38"/>
      <c r="EJ393" s="38"/>
      <c r="EK393" s="38"/>
      <c r="EL393" s="38"/>
      <c r="EM393" s="38"/>
      <c r="EN393" s="38"/>
      <c r="EO393" s="38"/>
      <c r="EP393" s="38"/>
      <c r="EQ393" s="38"/>
      <c r="ER393" s="38"/>
      <c r="ES393" s="38"/>
      <c r="FB393" s="11"/>
      <c r="FC393" s="11"/>
      <c r="FD393" s="11"/>
    </row>
    <row r="394" spans="34:160" x14ac:dyDescent="0.25">
      <c r="AH394" s="55">
        <v>4.2399999999999531</v>
      </c>
      <c r="AI394" s="11">
        <v>4</v>
      </c>
      <c r="CX394" s="105"/>
      <c r="CY394" s="105"/>
      <c r="CZ394" s="105"/>
      <c r="DA394" s="105"/>
      <c r="DB394" s="105"/>
      <c r="DC394" s="105"/>
      <c r="DD394" s="105"/>
      <c r="DE394" s="105"/>
      <c r="DF394" s="105"/>
      <c r="DG394" s="105"/>
      <c r="DP394" s="38"/>
      <c r="DQ394" s="38"/>
      <c r="DR394" s="38"/>
      <c r="DS394" s="38"/>
      <c r="DT394" s="38"/>
      <c r="DU394" s="38"/>
      <c r="DV394" s="38"/>
      <c r="DW394" s="38"/>
      <c r="DX394" s="38"/>
      <c r="DY394" s="38"/>
      <c r="DZ394" s="38"/>
      <c r="EA394" s="38"/>
      <c r="EB394" s="38"/>
      <c r="EC394" s="38"/>
      <c r="ED394" s="38"/>
      <c r="EE394" s="38"/>
      <c r="EF394" s="38"/>
      <c r="EG394" s="38"/>
      <c r="EH394" s="38"/>
      <c r="EI394" s="38"/>
      <c r="EJ394" s="38"/>
      <c r="EK394" s="38"/>
      <c r="EL394" s="38"/>
      <c r="EM394" s="38"/>
      <c r="EN394" s="38"/>
      <c r="EO394" s="38"/>
      <c r="EP394" s="38"/>
      <c r="EQ394" s="38"/>
      <c r="ER394" s="38"/>
      <c r="ES394" s="38"/>
      <c r="FB394" s="11"/>
      <c r="FC394" s="11"/>
      <c r="FD394" s="11"/>
    </row>
    <row r="395" spans="34:160" x14ac:dyDescent="0.25">
      <c r="AH395" s="55">
        <v>4.2499999999999529</v>
      </c>
      <c r="AI395" s="11">
        <v>4</v>
      </c>
      <c r="CX395" s="105"/>
      <c r="CY395" s="105"/>
      <c r="CZ395" s="105"/>
      <c r="DA395" s="105"/>
      <c r="DB395" s="105"/>
      <c r="DC395" s="105"/>
      <c r="DD395" s="105"/>
      <c r="DE395" s="105"/>
      <c r="DF395" s="105"/>
      <c r="DG395" s="105"/>
      <c r="DP395" s="38"/>
      <c r="DQ395" s="38"/>
      <c r="DR395" s="38"/>
      <c r="DS395" s="38"/>
      <c r="DT395" s="38"/>
      <c r="DU395" s="38"/>
      <c r="DV395" s="38"/>
      <c r="DW395" s="38"/>
      <c r="DX395" s="38"/>
      <c r="DY395" s="38"/>
      <c r="DZ395" s="38"/>
      <c r="EA395" s="38"/>
      <c r="EB395" s="38"/>
      <c r="EC395" s="38"/>
      <c r="ED395" s="38"/>
      <c r="EE395" s="38"/>
      <c r="EF395" s="38"/>
      <c r="EG395" s="38"/>
      <c r="EH395" s="38"/>
      <c r="EI395" s="38"/>
      <c r="EJ395" s="38"/>
      <c r="EK395" s="38"/>
      <c r="EL395" s="38"/>
      <c r="EM395" s="38"/>
      <c r="EN395" s="38"/>
      <c r="EO395" s="38"/>
      <c r="EP395" s="38"/>
      <c r="EQ395" s="38"/>
      <c r="ER395" s="38"/>
      <c r="ES395" s="38"/>
      <c r="FB395" s="11"/>
      <c r="FC395" s="11"/>
      <c r="FD395" s="11"/>
    </row>
    <row r="396" spans="34:160" x14ac:dyDescent="0.25">
      <c r="AH396" s="55">
        <v>4.2599999999999527</v>
      </c>
      <c r="AI396" s="11">
        <v>4</v>
      </c>
      <c r="CX396" s="105"/>
      <c r="CY396" s="105"/>
      <c r="CZ396" s="105"/>
      <c r="DA396" s="105"/>
      <c r="DB396" s="105"/>
      <c r="DC396" s="105"/>
      <c r="DD396" s="105"/>
      <c r="DE396" s="105"/>
      <c r="DF396" s="105"/>
      <c r="DG396" s="105"/>
      <c r="DP396" s="38"/>
      <c r="DQ396" s="38"/>
      <c r="DR396" s="38"/>
      <c r="DS396" s="38"/>
      <c r="DT396" s="38"/>
      <c r="DU396" s="38"/>
      <c r="DV396" s="38"/>
      <c r="DW396" s="38"/>
      <c r="DX396" s="38"/>
      <c r="DY396" s="38"/>
      <c r="DZ396" s="38"/>
      <c r="EA396" s="38"/>
      <c r="EB396" s="38"/>
      <c r="EC396" s="38"/>
      <c r="ED396" s="38"/>
      <c r="EE396" s="38"/>
      <c r="EF396" s="38"/>
      <c r="EG396" s="38"/>
      <c r="EH396" s="38"/>
      <c r="EI396" s="38"/>
      <c r="EJ396" s="38"/>
      <c r="EK396" s="38"/>
      <c r="EL396" s="38"/>
      <c r="EM396" s="38"/>
      <c r="EN396" s="38"/>
      <c r="EO396" s="38"/>
      <c r="EP396" s="38"/>
      <c r="EQ396" s="38"/>
      <c r="ER396" s="38"/>
      <c r="ES396" s="38"/>
      <c r="FB396" s="11"/>
      <c r="FC396" s="11"/>
      <c r="FD396" s="11"/>
    </row>
    <row r="397" spans="34:160" x14ac:dyDescent="0.25">
      <c r="AH397" s="55">
        <v>4.2699999999999525</v>
      </c>
      <c r="AI397" s="11">
        <v>4</v>
      </c>
      <c r="CX397" s="105"/>
      <c r="CY397" s="105"/>
      <c r="CZ397" s="105"/>
      <c r="DA397" s="105"/>
      <c r="DB397" s="105"/>
      <c r="DC397" s="105"/>
      <c r="DD397" s="105"/>
      <c r="DE397" s="105"/>
      <c r="DF397" s="105"/>
      <c r="DG397" s="105"/>
      <c r="DP397" s="38"/>
      <c r="DQ397" s="38"/>
      <c r="DR397" s="38"/>
      <c r="DS397" s="38"/>
      <c r="DT397" s="38"/>
      <c r="DU397" s="38"/>
      <c r="DV397" s="38"/>
      <c r="DW397" s="38"/>
      <c r="DX397" s="38"/>
      <c r="DY397" s="38"/>
      <c r="DZ397" s="38"/>
      <c r="EA397" s="38"/>
      <c r="EB397" s="38"/>
      <c r="EC397" s="38"/>
      <c r="ED397" s="38"/>
      <c r="EE397" s="38"/>
      <c r="EF397" s="38"/>
      <c r="EG397" s="38"/>
      <c r="EH397" s="38"/>
      <c r="EI397" s="38"/>
      <c r="EJ397" s="38"/>
      <c r="EK397" s="38"/>
      <c r="EL397" s="38"/>
      <c r="EM397" s="38"/>
      <c r="EN397" s="38"/>
      <c r="EO397" s="38"/>
      <c r="EP397" s="38"/>
      <c r="EQ397" s="38"/>
      <c r="ER397" s="38"/>
      <c r="ES397" s="38"/>
      <c r="FB397" s="11"/>
      <c r="FC397" s="11"/>
      <c r="FD397" s="11"/>
    </row>
    <row r="398" spans="34:160" x14ac:dyDescent="0.25">
      <c r="AH398" s="55">
        <v>4.2799999999999523</v>
      </c>
      <c r="AI398" s="11">
        <v>4</v>
      </c>
      <c r="CX398" s="105"/>
      <c r="CY398" s="105"/>
      <c r="CZ398" s="105"/>
      <c r="DA398" s="105"/>
      <c r="DB398" s="105"/>
      <c r="DC398" s="105"/>
      <c r="DD398" s="105"/>
      <c r="DE398" s="105"/>
      <c r="DF398" s="105"/>
      <c r="DG398" s="105"/>
      <c r="DP398" s="38"/>
      <c r="DQ398" s="38"/>
      <c r="DR398" s="38"/>
      <c r="DS398" s="38"/>
      <c r="DT398" s="38"/>
      <c r="DU398" s="38"/>
      <c r="DV398" s="38"/>
      <c r="DW398" s="38"/>
      <c r="DX398" s="38"/>
      <c r="DY398" s="38"/>
      <c r="DZ398" s="38"/>
      <c r="EA398" s="38"/>
      <c r="EB398" s="38"/>
      <c r="EC398" s="38"/>
      <c r="ED398" s="38"/>
      <c r="EE398" s="38"/>
      <c r="EF398" s="38"/>
      <c r="EG398" s="38"/>
      <c r="EH398" s="38"/>
      <c r="EI398" s="38"/>
      <c r="EJ398" s="38"/>
      <c r="EK398" s="38"/>
      <c r="EL398" s="38"/>
      <c r="EM398" s="38"/>
      <c r="EN398" s="38"/>
      <c r="EO398" s="38"/>
      <c r="EP398" s="38"/>
      <c r="EQ398" s="38"/>
      <c r="ER398" s="38"/>
      <c r="ES398" s="38"/>
      <c r="FB398" s="11"/>
      <c r="FC398" s="11"/>
      <c r="FD398" s="11"/>
    </row>
    <row r="399" spans="34:160" x14ac:dyDescent="0.25">
      <c r="AH399" s="55">
        <v>4.2899999999999521</v>
      </c>
      <c r="AI399" s="11">
        <v>4</v>
      </c>
      <c r="CX399" s="105"/>
      <c r="CY399" s="105"/>
      <c r="CZ399" s="105"/>
      <c r="DA399" s="105"/>
      <c r="DB399" s="105"/>
      <c r="DC399" s="105"/>
      <c r="DD399" s="105"/>
      <c r="DE399" s="105"/>
      <c r="DF399" s="105"/>
      <c r="DG399" s="105"/>
      <c r="DP399" s="38"/>
      <c r="DQ399" s="38"/>
      <c r="DR399" s="38"/>
      <c r="DS399" s="38"/>
      <c r="DT399" s="38"/>
      <c r="DU399" s="38"/>
      <c r="DV399" s="38"/>
      <c r="DW399" s="38"/>
      <c r="DX399" s="38"/>
      <c r="DY399" s="38"/>
      <c r="DZ399" s="38"/>
      <c r="EA399" s="38"/>
      <c r="EB399" s="38"/>
      <c r="EC399" s="38"/>
      <c r="ED399" s="38"/>
      <c r="EE399" s="38"/>
      <c r="EF399" s="38"/>
      <c r="EG399" s="38"/>
      <c r="EH399" s="38"/>
      <c r="EI399" s="38"/>
      <c r="EJ399" s="38"/>
      <c r="EK399" s="38"/>
      <c r="EL399" s="38"/>
      <c r="EM399" s="38"/>
      <c r="EN399" s="38"/>
      <c r="EO399" s="38"/>
      <c r="EP399" s="38"/>
      <c r="EQ399" s="38"/>
      <c r="ER399" s="38"/>
      <c r="ES399" s="38"/>
      <c r="FB399" s="11"/>
      <c r="FC399" s="11"/>
      <c r="FD399" s="11"/>
    </row>
    <row r="400" spans="34:160" x14ac:dyDescent="0.25">
      <c r="AH400" s="55">
        <v>4.2999999999999519</v>
      </c>
      <c r="AI400" s="11">
        <v>4</v>
      </c>
      <c r="CX400" s="105"/>
      <c r="CY400" s="105"/>
      <c r="CZ400" s="105"/>
      <c r="DA400" s="105"/>
      <c r="DB400" s="105"/>
      <c r="DC400" s="105"/>
      <c r="DD400" s="105"/>
      <c r="DE400" s="105"/>
      <c r="DF400" s="105"/>
      <c r="DG400" s="105"/>
      <c r="DP400" s="38"/>
      <c r="DQ400" s="38"/>
      <c r="DR400" s="38"/>
      <c r="DS400" s="38"/>
      <c r="DT400" s="38"/>
      <c r="DU400" s="38"/>
      <c r="DV400" s="38"/>
      <c r="DW400" s="38"/>
      <c r="DX400" s="38"/>
      <c r="DY400" s="38"/>
      <c r="DZ400" s="38"/>
      <c r="EA400" s="38"/>
      <c r="EB400" s="38"/>
      <c r="EC400" s="38"/>
      <c r="ED400" s="38"/>
      <c r="EE400" s="38"/>
      <c r="EF400" s="38"/>
      <c r="EG400" s="38"/>
      <c r="EH400" s="38"/>
      <c r="EI400" s="38"/>
      <c r="EJ400" s="38"/>
      <c r="EK400" s="38"/>
      <c r="EL400" s="38"/>
      <c r="EM400" s="38"/>
      <c r="EN400" s="38"/>
      <c r="EO400" s="38"/>
      <c r="EP400" s="38"/>
      <c r="EQ400" s="38"/>
      <c r="ER400" s="38"/>
      <c r="ES400" s="38"/>
      <c r="FB400" s="11"/>
      <c r="FC400" s="11"/>
      <c r="FD400" s="11"/>
    </row>
    <row r="401" spans="34:160" x14ac:dyDescent="0.25">
      <c r="AH401" s="55">
        <v>4.3099999999999516</v>
      </c>
      <c r="AI401" s="11">
        <v>4</v>
      </c>
      <c r="CX401" s="105"/>
      <c r="CY401" s="105"/>
      <c r="CZ401" s="105"/>
      <c r="DA401" s="105"/>
      <c r="DB401" s="105"/>
      <c r="DC401" s="105"/>
      <c r="DD401" s="105"/>
      <c r="DE401" s="105"/>
      <c r="DF401" s="105"/>
      <c r="DG401" s="105"/>
      <c r="DP401" s="38"/>
      <c r="DQ401" s="38"/>
      <c r="DR401" s="38"/>
      <c r="DS401" s="38"/>
      <c r="DT401" s="38"/>
      <c r="DU401" s="38"/>
      <c r="DV401" s="38"/>
      <c r="DW401" s="38"/>
      <c r="DX401" s="38"/>
      <c r="DY401" s="38"/>
      <c r="DZ401" s="38"/>
      <c r="EA401" s="38"/>
      <c r="EB401" s="38"/>
      <c r="EC401" s="38"/>
      <c r="ED401" s="38"/>
      <c r="EE401" s="38"/>
      <c r="EF401" s="38"/>
      <c r="EG401" s="38"/>
      <c r="EH401" s="38"/>
      <c r="EI401" s="38"/>
      <c r="EJ401" s="38"/>
      <c r="EK401" s="38"/>
      <c r="EL401" s="38"/>
      <c r="EM401" s="38"/>
      <c r="EN401" s="38"/>
      <c r="EO401" s="38"/>
      <c r="EP401" s="38"/>
      <c r="EQ401" s="38"/>
      <c r="ER401" s="38"/>
      <c r="ES401" s="38"/>
      <c r="FB401" s="11"/>
      <c r="FC401" s="11"/>
      <c r="FD401" s="11"/>
    </row>
    <row r="402" spans="34:160" x14ac:dyDescent="0.25">
      <c r="AH402" s="55">
        <v>4.3199999999999514</v>
      </c>
      <c r="AI402" s="11">
        <v>4</v>
      </c>
      <c r="CX402" s="105"/>
      <c r="CY402" s="105"/>
      <c r="CZ402" s="105"/>
      <c r="DA402" s="105"/>
      <c r="DB402" s="105"/>
      <c r="DC402" s="105"/>
      <c r="DD402" s="105"/>
      <c r="DE402" s="105"/>
      <c r="DF402" s="105"/>
      <c r="DG402" s="105"/>
      <c r="DP402" s="38"/>
      <c r="DQ402" s="38"/>
      <c r="DR402" s="38"/>
      <c r="DS402" s="38"/>
      <c r="DT402" s="38"/>
      <c r="DU402" s="38"/>
      <c r="DV402" s="38"/>
      <c r="DW402" s="38"/>
      <c r="DX402" s="38"/>
      <c r="DY402" s="38"/>
      <c r="DZ402" s="38"/>
      <c r="EA402" s="38"/>
      <c r="EB402" s="38"/>
      <c r="EC402" s="38"/>
      <c r="ED402" s="38"/>
      <c r="EE402" s="38"/>
      <c r="EF402" s="38"/>
      <c r="EG402" s="38"/>
      <c r="EH402" s="38"/>
      <c r="EI402" s="38"/>
      <c r="EJ402" s="38"/>
      <c r="EK402" s="38"/>
      <c r="EL402" s="38"/>
      <c r="EM402" s="38"/>
      <c r="EN402" s="38"/>
      <c r="EO402" s="38"/>
      <c r="EP402" s="38"/>
      <c r="EQ402" s="38"/>
      <c r="ER402" s="38"/>
      <c r="ES402" s="38"/>
      <c r="FB402" s="11"/>
      <c r="FC402" s="11"/>
      <c r="FD402" s="11"/>
    </row>
    <row r="403" spans="34:160" x14ac:dyDescent="0.25">
      <c r="AH403" s="55">
        <v>4.3299999999999512</v>
      </c>
      <c r="AI403" s="11">
        <v>4</v>
      </c>
      <c r="CX403" s="105"/>
      <c r="CY403" s="105"/>
      <c r="CZ403" s="105"/>
      <c r="DA403" s="105"/>
      <c r="DB403" s="105"/>
      <c r="DC403" s="105"/>
      <c r="DD403" s="105"/>
      <c r="DE403" s="105"/>
      <c r="DF403" s="105"/>
      <c r="DG403" s="105"/>
      <c r="DP403" s="38"/>
      <c r="DQ403" s="38"/>
      <c r="DR403" s="38"/>
      <c r="DS403" s="38"/>
      <c r="DT403" s="38"/>
      <c r="DU403" s="38"/>
      <c r="DV403" s="38"/>
      <c r="DW403" s="38"/>
      <c r="DX403" s="38"/>
      <c r="DY403" s="38"/>
      <c r="DZ403" s="38"/>
      <c r="EA403" s="38"/>
      <c r="EB403" s="38"/>
      <c r="EC403" s="38"/>
      <c r="ED403" s="38"/>
      <c r="EE403" s="38"/>
      <c r="EF403" s="38"/>
      <c r="EG403" s="38"/>
      <c r="EH403" s="38"/>
      <c r="EI403" s="38"/>
      <c r="EJ403" s="38"/>
      <c r="EK403" s="38"/>
      <c r="EL403" s="38"/>
      <c r="EM403" s="38"/>
      <c r="EN403" s="38"/>
      <c r="EO403" s="38"/>
      <c r="EP403" s="38"/>
      <c r="EQ403" s="38"/>
      <c r="ER403" s="38"/>
      <c r="ES403" s="38"/>
      <c r="FB403" s="11"/>
      <c r="FC403" s="11"/>
      <c r="FD403" s="11"/>
    </row>
    <row r="404" spans="34:160" x14ac:dyDescent="0.25">
      <c r="AH404" s="55">
        <v>4.339999999999951</v>
      </c>
      <c r="AI404" s="11">
        <v>4</v>
      </c>
      <c r="CX404" s="105"/>
      <c r="CY404" s="105"/>
      <c r="CZ404" s="105"/>
      <c r="DA404" s="105"/>
      <c r="DB404" s="105"/>
      <c r="DC404" s="105"/>
      <c r="DD404" s="105"/>
      <c r="DE404" s="105"/>
      <c r="DF404" s="105"/>
      <c r="DG404" s="105"/>
      <c r="DP404" s="38"/>
      <c r="DQ404" s="38"/>
      <c r="DR404" s="38"/>
      <c r="DS404" s="38"/>
      <c r="DT404" s="38"/>
      <c r="DU404" s="38"/>
      <c r="DV404" s="38"/>
      <c r="DW404" s="38"/>
      <c r="DX404" s="38"/>
      <c r="DY404" s="38"/>
      <c r="DZ404" s="38"/>
      <c r="EA404" s="38"/>
      <c r="EB404" s="38"/>
      <c r="EC404" s="38"/>
      <c r="ED404" s="38"/>
      <c r="EE404" s="38"/>
      <c r="EF404" s="38"/>
      <c r="EG404" s="38"/>
      <c r="EH404" s="38"/>
      <c r="EI404" s="38"/>
      <c r="EJ404" s="38"/>
      <c r="EK404" s="38"/>
      <c r="EL404" s="38"/>
      <c r="EM404" s="38"/>
      <c r="EN404" s="38"/>
      <c r="EO404" s="38"/>
      <c r="EP404" s="38"/>
      <c r="EQ404" s="38"/>
      <c r="ER404" s="38"/>
      <c r="ES404" s="38"/>
      <c r="FB404" s="11"/>
      <c r="FC404" s="11"/>
      <c r="FD404" s="11"/>
    </row>
    <row r="405" spans="34:160" x14ac:dyDescent="0.25">
      <c r="AH405" s="55">
        <v>4.3499999999999508</v>
      </c>
      <c r="AI405" s="11">
        <v>4</v>
      </c>
      <c r="CX405" s="105"/>
      <c r="CY405" s="105"/>
      <c r="CZ405" s="105"/>
      <c r="DA405" s="105"/>
      <c r="DB405" s="105"/>
      <c r="DC405" s="105"/>
      <c r="DD405" s="105"/>
      <c r="DE405" s="105"/>
      <c r="DF405" s="105"/>
      <c r="DG405" s="105"/>
      <c r="DP405" s="38"/>
      <c r="DQ405" s="38"/>
      <c r="DR405" s="38"/>
      <c r="DS405" s="38"/>
      <c r="DT405" s="38"/>
      <c r="DU405" s="38"/>
      <c r="DV405" s="38"/>
      <c r="DW405" s="38"/>
      <c r="DX405" s="38"/>
      <c r="DY405" s="38"/>
      <c r="DZ405" s="38"/>
      <c r="EA405" s="38"/>
      <c r="EB405" s="38"/>
      <c r="EC405" s="38"/>
      <c r="ED405" s="38"/>
      <c r="EE405" s="38"/>
      <c r="EF405" s="38"/>
      <c r="EG405" s="38"/>
      <c r="EH405" s="38"/>
      <c r="EI405" s="38"/>
      <c r="EJ405" s="38"/>
      <c r="EK405" s="38"/>
      <c r="EL405" s="38"/>
      <c r="EM405" s="38"/>
      <c r="EN405" s="38"/>
      <c r="EO405" s="38"/>
      <c r="EP405" s="38"/>
      <c r="EQ405" s="38"/>
      <c r="ER405" s="38"/>
      <c r="ES405" s="38"/>
      <c r="FB405" s="11"/>
      <c r="FC405" s="11"/>
      <c r="FD405" s="11"/>
    </row>
    <row r="406" spans="34:160" x14ac:dyDescent="0.25">
      <c r="AH406" s="55">
        <v>4.3599999999999506</v>
      </c>
      <c r="AI406" s="11">
        <v>4</v>
      </c>
      <c r="CX406" s="105"/>
      <c r="CY406" s="105"/>
      <c r="CZ406" s="105"/>
      <c r="DA406" s="105"/>
      <c r="DB406" s="105"/>
      <c r="DC406" s="105"/>
      <c r="DD406" s="105"/>
      <c r="DE406" s="105"/>
      <c r="DF406" s="105"/>
      <c r="DG406" s="105"/>
      <c r="DP406" s="38"/>
      <c r="DQ406" s="38"/>
      <c r="DR406" s="38"/>
      <c r="DS406" s="38"/>
      <c r="DT406" s="38"/>
      <c r="DU406" s="38"/>
      <c r="DV406" s="38"/>
      <c r="DW406" s="38"/>
      <c r="DX406" s="38"/>
      <c r="DY406" s="38"/>
      <c r="DZ406" s="38"/>
      <c r="EA406" s="38"/>
      <c r="EB406" s="38"/>
      <c r="EC406" s="38"/>
      <c r="ED406" s="38"/>
      <c r="EE406" s="38"/>
      <c r="EF406" s="38"/>
      <c r="EG406" s="38"/>
      <c r="EH406" s="38"/>
      <c r="EI406" s="38"/>
      <c r="EJ406" s="38"/>
      <c r="EK406" s="38"/>
      <c r="EL406" s="38"/>
      <c r="EM406" s="38"/>
      <c r="EN406" s="38"/>
      <c r="EO406" s="38"/>
      <c r="EP406" s="38"/>
      <c r="EQ406" s="38"/>
      <c r="ER406" s="38"/>
      <c r="ES406" s="38"/>
      <c r="FB406" s="11"/>
      <c r="FC406" s="11"/>
      <c r="FD406" s="11"/>
    </row>
    <row r="407" spans="34:160" x14ac:dyDescent="0.25">
      <c r="AH407" s="55">
        <v>4.3699999999999504</v>
      </c>
      <c r="AI407" s="11">
        <v>4</v>
      </c>
      <c r="CX407" s="105"/>
      <c r="CY407" s="105"/>
      <c r="CZ407" s="105"/>
      <c r="DA407" s="105"/>
      <c r="DB407" s="105"/>
      <c r="DC407" s="105"/>
      <c r="DD407" s="105"/>
      <c r="DE407" s="105"/>
      <c r="DF407" s="105"/>
      <c r="DG407" s="105"/>
      <c r="DP407" s="38"/>
      <c r="DQ407" s="38"/>
      <c r="DR407" s="38"/>
      <c r="DS407" s="38"/>
      <c r="DT407" s="38"/>
      <c r="DU407" s="38"/>
      <c r="DV407" s="38"/>
      <c r="DW407" s="38"/>
      <c r="DX407" s="38"/>
      <c r="DY407" s="38"/>
      <c r="DZ407" s="38"/>
      <c r="EA407" s="38"/>
      <c r="EB407" s="38"/>
      <c r="EC407" s="38"/>
      <c r="ED407" s="38"/>
      <c r="EE407" s="38"/>
      <c r="EF407" s="38"/>
      <c r="EG407" s="38"/>
      <c r="EH407" s="38"/>
      <c r="EI407" s="38"/>
      <c r="EJ407" s="38"/>
      <c r="EK407" s="38"/>
      <c r="EL407" s="38"/>
      <c r="EM407" s="38"/>
      <c r="EN407" s="38"/>
      <c r="EO407" s="38"/>
      <c r="EP407" s="38"/>
      <c r="EQ407" s="38"/>
      <c r="ER407" s="38"/>
      <c r="ES407" s="38"/>
      <c r="FB407" s="11"/>
      <c r="FC407" s="11"/>
      <c r="FD407" s="11"/>
    </row>
    <row r="408" spans="34:160" x14ac:dyDescent="0.25">
      <c r="AH408" s="55">
        <v>4.3799999999999502</v>
      </c>
      <c r="AI408" s="11">
        <v>4</v>
      </c>
      <c r="CX408" s="105"/>
      <c r="CY408" s="105"/>
      <c r="CZ408" s="105"/>
      <c r="DA408" s="105"/>
      <c r="DB408" s="105"/>
      <c r="DC408" s="105"/>
      <c r="DD408" s="105"/>
      <c r="DE408" s="105"/>
      <c r="DF408" s="105"/>
      <c r="DG408" s="105"/>
      <c r="DP408" s="38"/>
      <c r="DQ408" s="38"/>
      <c r="DR408" s="38"/>
      <c r="DS408" s="38"/>
      <c r="DT408" s="38"/>
      <c r="DU408" s="38"/>
      <c r="DV408" s="38"/>
      <c r="DW408" s="38"/>
      <c r="DX408" s="38"/>
      <c r="DY408" s="38"/>
      <c r="DZ408" s="38"/>
      <c r="EA408" s="38"/>
      <c r="EB408" s="38"/>
      <c r="EC408" s="38"/>
      <c r="ED408" s="38"/>
      <c r="EE408" s="38"/>
      <c r="EF408" s="38"/>
      <c r="EG408" s="38"/>
      <c r="EH408" s="38"/>
      <c r="EI408" s="38"/>
      <c r="EJ408" s="38"/>
      <c r="EK408" s="38"/>
      <c r="EL408" s="38"/>
      <c r="EM408" s="38"/>
      <c r="EN408" s="38"/>
      <c r="EO408" s="38"/>
      <c r="EP408" s="38"/>
      <c r="EQ408" s="38"/>
      <c r="ER408" s="38"/>
      <c r="ES408" s="38"/>
      <c r="FB408" s="11"/>
      <c r="FC408" s="11"/>
      <c r="FD408" s="11"/>
    </row>
    <row r="409" spans="34:160" x14ac:dyDescent="0.25">
      <c r="AH409" s="55">
        <v>4.3899999999999499</v>
      </c>
      <c r="AI409" s="11">
        <v>4</v>
      </c>
      <c r="CX409" s="105"/>
      <c r="CY409" s="105"/>
      <c r="CZ409" s="105"/>
      <c r="DA409" s="105"/>
      <c r="DB409" s="105"/>
      <c r="DC409" s="105"/>
      <c r="DD409" s="105"/>
      <c r="DE409" s="105"/>
      <c r="DF409" s="105"/>
      <c r="DG409" s="105"/>
      <c r="DP409" s="38"/>
      <c r="DQ409" s="38"/>
      <c r="DR409" s="38"/>
      <c r="DS409" s="38"/>
      <c r="DT409" s="38"/>
      <c r="DU409" s="38"/>
      <c r="DV409" s="38"/>
      <c r="DW409" s="38"/>
      <c r="DX409" s="38"/>
      <c r="DY409" s="38"/>
      <c r="DZ409" s="38"/>
      <c r="EA409" s="38"/>
      <c r="EB409" s="38"/>
      <c r="EC409" s="38"/>
      <c r="ED409" s="38"/>
      <c r="EE409" s="38"/>
      <c r="EF409" s="38"/>
      <c r="EG409" s="38"/>
      <c r="EH409" s="38"/>
      <c r="EI409" s="38"/>
      <c r="EJ409" s="38"/>
      <c r="EK409" s="38"/>
      <c r="EL409" s="38"/>
      <c r="EM409" s="38"/>
      <c r="EN409" s="38"/>
      <c r="EO409" s="38"/>
      <c r="EP409" s="38"/>
      <c r="EQ409" s="38"/>
      <c r="ER409" s="38"/>
      <c r="ES409" s="38"/>
      <c r="FB409" s="11"/>
      <c r="FC409" s="11"/>
      <c r="FD409" s="11"/>
    </row>
    <row r="410" spans="34:160" x14ac:dyDescent="0.25">
      <c r="AH410" s="55">
        <v>4.3999999999999497</v>
      </c>
      <c r="AI410" s="11">
        <v>4</v>
      </c>
      <c r="CX410" s="105"/>
      <c r="CY410" s="105"/>
      <c r="CZ410" s="105"/>
      <c r="DA410" s="105"/>
      <c r="DB410" s="105"/>
      <c r="DC410" s="105"/>
      <c r="DD410" s="105"/>
      <c r="DE410" s="105"/>
      <c r="DF410" s="105"/>
      <c r="DG410" s="105"/>
      <c r="DP410" s="38"/>
      <c r="DQ410" s="38"/>
      <c r="DR410" s="38"/>
      <c r="DS410" s="38"/>
      <c r="DT410" s="38"/>
      <c r="DU410" s="38"/>
      <c r="DV410" s="38"/>
      <c r="DW410" s="38"/>
      <c r="DX410" s="38"/>
      <c r="DY410" s="38"/>
      <c r="DZ410" s="38"/>
      <c r="EA410" s="38"/>
      <c r="EB410" s="38"/>
      <c r="EC410" s="38"/>
      <c r="ED410" s="38"/>
      <c r="EE410" s="38"/>
      <c r="EF410" s="38"/>
      <c r="EG410" s="38"/>
      <c r="EH410" s="38"/>
      <c r="EI410" s="38"/>
      <c r="EJ410" s="38"/>
      <c r="EK410" s="38"/>
      <c r="EL410" s="38"/>
      <c r="EM410" s="38"/>
      <c r="EN410" s="38"/>
      <c r="EO410" s="38"/>
      <c r="EP410" s="38"/>
      <c r="EQ410" s="38"/>
      <c r="ER410" s="38"/>
      <c r="ES410" s="38"/>
      <c r="FB410" s="11"/>
      <c r="FC410" s="11"/>
      <c r="FD410" s="11"/>
    </row>
    <row r="411" spans="34:160" x14ac:dyDescent="0.25">
      <c r="AH411" s="55">
        <v>4.4099999999999495</v>
      </c>
      <c r="AI411" s="11">
        <v>5</v>
      </c>
      <c r="CX411" s="105"/>
      <c r="CY411" s="105"/>
      <c r="CZ411" s="105"/>
      <c r="DA411" s="105"/>
      <c r="DB411" s="105"/>
      <c r="DC411" s="105"/>
      <c r="DD411" s="105"/>
      <c r="DE411" s="105"/>
      <c r="DF411" s="105"/>
      <c r="DG411" s="105"/>
      <c r="DP411" s="38"/>
      <c r="DQ411" s="38"/>
      <c r="DR411" s="38"/>
      <c r="DS411" s="38"/>
      <c r="DT411" s="38"/>
      <c r="DU411" s="38"/>
      <c r="DV411" s="38"/>
      <c r="DW411" s="38"/>
      <c r="DX411" s="38"/>
      <c r="DY411" s="38"/>
      <c r="DZ411" s="38"/>
      <c r="EA411" s="38"/>
      <c r="EB411" s="38"/>
      <c r="EC411" s="38"/>
      <c r="ED411" s="38"/>
      <c r="EE411" s="38"/>
      <c r="EF411" s="38"/>
      <c r="EG411" s="38"/>
      <c r="EH411" s="38"/>
      <c r="EI411" s="38"/>
      <c r="EJ411" s="38"/>
      <c r="EK411" s="38"/>
      <c r="EL411" s="38"/>
      <c r="EM411" s="38"/>
      <c r="EN411" s="38"/>
      <c r="EO411" s="38"/>
      <c r="EP411" s="38"/>
      <c r="EQ411" s="38"/>
      <c r="ER411" s="38"/>
      <c r="ES411" s="38"/>
      <c r="FB411" s="11"/>
      <c r="FC411" s="11"/>
      <c r="FD411" s="11"/>
    </row>
    <row r="412" spans="34:160" x14ac:dyDescent="0.25">
      <c r="AH412" s="55">
        <v>4.4199999999999493</v>
      </c>
      <c r="AI412" s="11">
        <v>5</v>
      </c>
      <c r="CX412" s="105"/>
      <c r="CY412" s="105"/>
      <c r="CZ412" s="105"/>
      <c r="DA412" s="105"/>
      <c r="DB412" s="105"/>
      <c r="DC412" s="105"/>
      <c r="DD412" s="105"/>
      <c r="DE412" s="105"/>
      <c r="DF412" s="105"/>
      <c r="DG412" s="105"/>
      <c r="DP412" s="38"/>
      <c r="DQ412" s="38"/>
      <c r="DR412" s="38"/>
      <c r="DS412" s="38"/>
      <c r="DT412" s="38"/>
      <c r="DU412" s="38"/>
      <c r="DV412" s="38"/>
      <c r="DW412" s="38"/>
      <c r="DX412" s="38"/>
      <c r="DY412" s="38"/>
      <c r="DZ412" s="38"/>
      <c r="EA412" s="38"/>
      <c r="EB412" s="38"/>
      <c r="EC412" s="38"/>
      <c r="ED412" s="38"/>
      <c r="EE412" s="38"/>
      <c r="EF412" s="38"/>
      <c r="EG412" s="38"/>
      <c r="EH412" s="38"/>
      <c r="EI412" s="38"/>
      <c r="EJ412" s="38"/>
      <c r="EK412" s="38"/>
      <c r="EL412" s="38"/>
      <c r="EM412" s="38"/>
      <c r="EN412" s="38"/>
      <c r="EO412" s="38"/>
      <c r="EP412" s="38"/>
      <c r="EQ412" s="38"/>
      <c r="ER412" s="38"/>
      <c r="ES412" s="38"/>
      <c r="FB412" s="11"/>
      <c r="FC412" s="11"/>
      <c r="FD412" s="11"/>
    </row>
    <row r="413" spans="34:160" x14ac:dyDescent="0.25">
      <c r="AH413" s="55">
        <v>4.4299999999999491</v>
      </c>
      <c r="AI413" s="11">
        <v>5</v>
      </c>
      <c r="CX413" s="105"/>
      <c r="CY413" s="105"/>
      <c r="CZ413" s="105"/>
      <c r="DA413" s="105"/>
      <c r="DB413" s="105"/>
      <c r="DC413" s="105"/>
      <c r="DD413" s="105"/>
      <c r="DE413" s="105"/>
      <c r="DF413" s="105"/>
      <c r="DG413" s="105"/>
      <c r="DP413" s="38"/>
      <c r="DQ413" s="38"/>
      <c r="DR413" s="38"/>
      <c r="DS413" s="38"/>
      <c r="DT413" s="38"/>
      <c r="DU413" s="38"/>
      <c r="DV413" s="38"/>
      <c r="DW413" s="38"/>
      <c r="DX413" s="38"/>
      <c r="DY413" s="38"/>
      <c r="DZ413" s="38"/>
      <c r="EA413" s="38"/>
      <c r="EB413" s="38"/>
      <c r="EC413" s="38"/>
      <c r="ED413" s="38"/>
      <c r="EE413" s="38"/>
      <c r="EF413" s="38"/>
      <c r="EG413" s="38"/>
      <c r="EH413" s="38"/>
      <c r="EI413" s="38"/>
      <c r="EJ413" s="38"/>
      <c r="EK413" s="38"/>
      <c r="EL413" s="38"/>
      <c r="EM413" s="38"/>
      <c r="EN413" s="38"/>
      <c r="EO413" s="38"/>
      <c r="EP413" s="38"/>
      <c r="EQ413" s="38"/>
      <c r="ER413" s="38"/>
      <c r="ES413" s="38"/>
      <c r="FB413" s="11"/>
      <c r="FC413" s="11"/>
      <c r="FD413" s="11"/>
    </row>
    <row r="414" spans="34:160" x14ac:dyDescent="0.25">
      <c r="AH414" s="55">
        <v>4.4399999999999489</v>
      </c>
      <c r="AI414" s="11">
        <v>5</v>
      </c>
      <c r="CX414" s="105"/>
      <c r="CY414" s="105"/>
      <c r="CZ414" s="105"/>
      <c r="DA414" s="105"/>
      <c r="DB414" s="105"/>
      <c r="DC414" s="105"/>
      <c r="DD414" s="105"/>
      <c r="DE414" s="105"/>
      <c r="DF414" s="105"/>
      <c r="DG414" s="105"/>
      <c r="DP414" s="38"/>
      <c r="DQ414" s="38"/>
      <c r="DR414" s="38"/>
      <c r="DS414" s="38"/>
      <c r="DT414" s="38"/>
      <c r="DU414" s="38"/>
      <c r="DV414" s="38"/>
      <c r="DW414" s="38"/>
      <c r="DX414" s="38"/>
      <c r="DY414" s="38"/>
      <c r="DZ414" s="38"/>
      <c r="EA414" s="38"/>
      <c r="EB414" s="38"/>
      <c r="EC414" s="38"/>
      <c r="ED414" s="38"/>
      <c r="EE414" s="38"/>
      <c r="EF414" s="38"/>
      <c r="EG414" s="38"/>
      <c r="EH414" s="38"/>
      <c r="EI414" s="38"/>
      <c r="EJ414" s="38"/>
      <c r="EK414" s="38"/>
      <c r="EL414" s="38"/>
      <c r="EM414" s="38"/>
      <c r="EN414" s="38"/>
      <c r="EO414" s="38"/>
      <c r="EP414" s="38"/>
      <c r="EQ414" s="38"/>
      <c r="ER414" s="38"/>
      <c r="ES414" s="38"/>
      <c r="FB414" s="11"/>
      <c r="FC414" s="11"/>
      <c r="FD414" s="11"/>
    </row>
    <row r="415" spans="34:160" x14ac:dyDescent="0.25">
      <c r="AH415" s="55">
        <v>4.4499999999999487</v>
      </c>
      <c r="AI415" s="11">
        <v>5</v>
      </c>
      <c r="CX415" s="105"/>
      <c r="CY415" s="105"/>
      <c r="CZ415" s="105"/>
      <c r="DA415" s="105"/>
      <c r="DB415" s="105"/>
      <c r="DC415" s="105"/>
      <c r="DD415" s="105"/>
      <c r="DE415" s="105"/>
      <c r="DF415" s="105"/>
      <c r="DG415" s="105"/>
      <c r="DP415" s="38"/>
      <c r="DQ415" s="38"/>
      <c r="DR415" s="38"/>
      <c r="DS415" s="38"/>
      <c r="DT415" s="38"/>
      <c r="DU415" s="38"/>
      <c r="DV415" s="38"/>
      <c r="DW415" s="38"/>
      <c r="DX415" s="38"/>
      <c r="DY415" s="38"/>
      <c r="DZ415" s="38"/>
      <c r="EA415" s="38"/>
      <c r="EB415" s="38"/>
      <c r="EC415" s="38"/>
      <c r="ED415" s="38"/>
      <c r="EE415" s="38"/>
      <c r="EF415" s="38"/>
      <c r="EG415" s="38"/>
      <c r="EH415" s="38"/>
      <c r="EI415" s="38"/>
      <c r="EJ415" s="38"/>
      <c r="EK415" s="38"/>
      <c r="EL415" s="38"/>
      <c r="EM415" s="38"/>
      <c r="EN415" s="38"/>
      <c r="EO415" s="38"/>
      <c r="EP415" s="38"/>
      <c r="EQ415" s="38"/>
      <c r="ER415" s="38"/>
      <c r="ES415" s="38"/>
      <c r="FB415" s="11"/>
      <c r="FC415" s="11"/>
      <c r="FD415" s="11"/>
    </row>
    <row r="416" spans="34:160" x14ac:dyDescent="0.25">
      <c r="AH416" s="55">
        <v>4.4599999999999485</v>
      </c>
      <c r="AI416" s="11">
        <v>5</v>
      </c>
      <c r="CX416" s="105"/>
      <c r="CY416" s="105"/>
      <c r="CZ416" s="105"/>
      <c r="DA416" s="105"/>
      <c r="DB416" s="105"/>
      <c r="DC416" s="105"/>
      <c r="DD416" s="105"/>
      <c r="DE416" s="105"/>
      <c r="DF416" s="105"/>
      <c r="DG416" s="105"/>
      <c r="DP416" s="38"/>
      <c r="DQ416" s="38"/>
      <c r="DR416" s="38"/>
      <c r="DS416" s="38"/>
      <c r="DT416" s="38"/>
      <c r="DU416" s="38"/>
      <c r="DV416" s="38"/>
      <c r="DW416" s="38"/>
      <c r="DX416" s="38"/>
      <c r="DY416" s="38"/>
      <c r="DZ416" s="38"/>
      <c r="EA416" s="38"/>
      <c r="EB416" s="38"/>
      <c r="EC416" s="38"/>
      <c r="ED416" s="38"/>
      <c r="EE416" s="38"/>
      <c r="EF416" s="38"/>
      <c r="EG416" s="38"/>
      <c r="EH416" s="38"/>
      <c r="EI416" s="38"/>
      <c r="EJ416" s="38"/>
      <c r="EK416" s="38"/>
      <c r="EL416" s="38"/>
      <c r="EM416" s="38"/>
      <c r="EN416" s="38"/>
      <c r="EO416" s="38"/>
      <c r="EP416" s="38"/>
      <c r="EQ416" s="38"/>
      <c r="ER416" s="38"/>
      <c r="ES416" s="38"/>
      <c r="FB416" s="11"/>
      <c r="FC416" s="11"/>
      <c r="FD416" s="11"/>
    </row>
    <row r="417" spans="34:160" x14ac:dyDescent="0.25">
      <c r="AH417" s="55">
        <v>4.4699999999999482</v>
      </c>
      <c r="AI417" s="11">
        <v>5</v>
      </c>
      <c r="CX417" s="105"/>
      <c r="CY417" s="105"/>
      <c r="CZ417" s="105"/>
      <c r="DA417" s="105"/>
      <c r="DB417" s="105"/>
      <c r="DC417" s="105"/>
      <c r="DD417" s="105"/>
      <c r="DE417" s="105"/>
      <c r="DF417" s="105"/>
      <c r="DG417" s="105"/>
      <c r="DP417" s="38"/>
      <c r="DQ417" s="38"/>
      <c r="DR417" s="38"/>
      <c r="DS417" s="38"/>
      <c r="DT417" s="38"/>
      <c r="DU417" s="38"/>
      <c r="DV417" s="38"/>
      <c r="DW417" s="38"/>
      <c r="DX417" s="38"/>
      <c r="DY417" s="38"/>
      <c r="DZ417" s="38"/>
      <c r="EA417" s="38"/>
      <c r="EB417" s="38"/>
      <c r="EC417" s="38"/>
      <c r="ED417" s="38"/>
      <c r="EE417" s="38"/>
      <c r="EF417" s="38"/>
      <c r="EG417" s="38"/>
      <c r="EH417" s="38"/>
      <c r="EI417" s="38"/>
      <c r="EJ417" s="38"/>
      <c r="EK417" s="38"/>
      <c r="EL417" s="38"/>
      <c r="EM417" s="38"/>
      <c r="EN417" s="38"/>
      <c r="EO417" s="38"/>
      <c r="EP417" s="38"/>
      <c r="EQ417" s="38"/>
      <c r="ER417" s="38"/>
      <c r="ES417" s="38"/>
      <c r="FB417" s="11"/>
      <c r="FC417" s="11"/>
      <c r="FD417" s="11"/>
    </row>
    <row r="418" spans="34:160" x14ac:dyDescent="0.25">
      <c r="AH418" s="55">
        <v>4.479999999999948</v>
      </c>
      <c r="AI418" s="11">
        <v>5</v>
      </c>
      <c r="CX418" s="105"/>
      <c r="CY418" s="105"/>
      <c r="CZ418" s="105"/>
      <c r="DA418" s="105"/>
      <c r="DB418" s="105"/>
      <c r="DC418" s="105"/>
      <c r="DD418" s="105"/>
      <c r="DE418" s="105"/>
      <c r="DF418" s="105"/>
      <c r="DG418" s="105"/>
      <c r="DP418" s="38"/>
      <c r="DQ418" s="38"/>
      <c r="DR418" s="38"/>
      <c r="DS418" s="38"/>
      <c r="DT418" s="38"/>
      <c r="DU418" s="38"/>
      <c r="DV418" s="38"/>
      <c r="DW418" s="38"/>
      <c r="DX418" s="38"/>
      <c r="DY418" s="38"/>
      <c r="DZ418" s="38"/>
      <c r="EA418" s="38"/>
      <c r="EB418" s="38"/>
      <c r="EC418" s="38"/>
      <c r="ED418" s="38"/>
      <c r="EE418" s="38"/>
      <c r="EF418" s="38"/>
      <c r="EG418" s="38"/>
      <c r="EH418" s="38"/>
      <c r="EI418" s="38"/>
      <c r="EJ418" s="38"/>
      <c r="EK418" s="38"/>
      <c r="EL418" s="38"/>
      <c r="EM418" s="38"/>
      <c r="EN418" s="38"/>
      <c r="EO418" s="38"/>
      <c r="EP418" s="38"/>
      <c r="EQ418" s="38"/>
      <c r="ER418" s="38"/>
      <c r="ES418" s="38"/>
      <c r="FB418" s="11"/>
      <c r="FC418" s="11"/>
      <c r="FD418" s="11"/>
    </row>
    <row r="419" spans="34:160" x14ac:dyDescent="0.25">
      <c r="AH419" s="55">
        <v>4.4899999999999478</v>
      </c>
      <c r="AI419" s="11">
        <v>5</v>
      </c>
      <c r="CX419" s="105"/>
      <c r="CY419" s="105"/>
      <c r="CZ419" s="105"/>
      <c r="DA419" s="105"/>
      <c r="DB419" s="105"/>
      <c r="DC419" s="105"/>
      <c r="DD419" s="105"/>
      <c r="DE419" s="105"/>
      <c r="DF419" s="105"/>
      <c r="DG419" s="105"/>
      <c r="DP419" s="38"/>
      <c r="DQ419" s="38"/>
      <c r="DR419" s="38"/>
      <c r="DS419" s="38"/>
      <c r="DT419" s="38"/>
      <c r="DU419" s="38"/>
      <c r="DV419" s="38"/>
      <c r="DW419" s="38"/>
      <c r="DX419" s="38"/>
      <c r="DY419" s="38"/>
      <c r="DZ419" s="38"/>
      <c r="EA419" s="38"/>
      <c r="EB419" s="38"/>
      <c r="EC419" s="38"/>
      <c r="ED419" s="38"/>
      <c r="EE419" s="38"/>
      <c r="EF419" s="38"/>
      <c r="EG419" s="38"/>
      <c r="EH419" s="38"/>
      <c r="EI419" s="38"/>
      <c r="EJ419" s="38"/>
      <c r="EK419" s="38"/>
      <c r="EL419" s="38"/>
      <c r="EM419" s="38"/>
      <c r="EN419" s="38"/>
      <c r="EO419" s="38"/>
      <c r="EP419" s="38"/>
      <c r="EQ419" s="38"/>
      <c r="ER419" s="38"/>
      <c r="ES419" s="38"/>
      <c r="FB419" s="11"/>
      <c r="FC419" s="11"/>
      <c r="FD419" s="11"/>
    </row>
    <row r="420" spans="34:160" x14ac:dyDescent="0.25">
      <c r="AH420" s="55">
        <v>4.4999999999999476</v>
      </c>
      <c r="AI420" s="11">
        <v>5</v>
      </c>
      <c r="CX420" s="105"/>
      <c r="CY420" s="105"/>
      <c r="CZ420" s="105"/>
      <c r="DA420" s="105"/>
      <c r="DB420" s="105"/>
      <c r="DC420" s="105"/>
      <c r="DD420" s="105"/>
      <c r="DE420" s="105"/>
      <c r="DF420" s="105"/>
      <c r="DG420" s="105"/>
      <c r="DP420" s="38"/>
      <c r="DQ420" s="38"/>
      <c r="DR420" s="38"/>
      <c r="DS420" s="38"/>
      <c r="DT420" s="38"/>
      <c r="DU420" s="38"/>
      <c r="DV420" s="38"/>
      <c r="DW420" s="38"/>
      <c r="DX420" s="38"/>
      <c r="DY420" s="38"/>
      <c r="DZ420" s="38"/>
      <c r="EA420" s="38"/>
      <c r="EB420" s="38"/>
      <c r="EC420" s="38"/>
      <c r="ED420" s="38"/>
      <c r="EE420" s="38"/>
      <c r="EF420" s="38"/>
      <c r="EG420" s="38"/>
      <c r="EH420" s="38"/>
      <c r="EI420" s="38"/>
      <c r="EJ420" s="38"/>
      <c r="EK420" s="38"/>
      <c r="EL420" s="38"/>
      <c r="EM420" s="38"/>
      <c r="EN420" s="38"/>
      <c r="EO420" s="38"/>
      <c r="EP420" s="38"/>
      <c r="EQ420" s="38"/>
      <c r="ER420" s="38"/>
      <c r="ES420" s="38"/>
      <c r="FB420" s="11"/>
      <c r="FC420" s="11"/>
      <c r="FD420" s="11"/>
    </row>
    <row r="421" spans="34:160" x14ac:dyDescent="0.25">
      <c r="AH421" s="55">
        <v>4.5099999999999474</v>
      </c>
      <c r="AI421" s="11">
        <v>5</v>
      </c>
      <c r="CX421" s="105"/>
      <c r="CY421" s="105"/>
      <c r="CZ421" s="105"/>
      <c r="DA421" s="105"/>
      <c r="DB421" s="105"/>
      <c r="DC421" s="105"/>
      <c r="DD421" s="105"/>
      <c r="DE421" s="105"/>
      <c r="DF421" s="105"/>
      <c r="DG421" s="105"/>
      <c r="DP421" s="38"/>
      <c r="DQ421" s="38"/>
      <c r="DR421" s="38"/>
      <c r="DS421" s="38"/>
      <c r="DT421" s="38"/>
      <c r="DU421" s="38"/>
      <c r="DV421" s="38"/>
      <c r="DW421" s="38"/>
      <c r="DX421" s="38"/>
      <c r="DY421" s="38"/>
      <c r="DZ421" s="38"/>
      <c r="EA421" s="38"/>
      <c r="EB421" s="38"/>
      <c r="EC421" s="38"/>
      <c r="ED421" s="38"/>
      <c r="EE421" s="38"/>
      <c r="EF421" s="38"/>
      <c r="EG421" s="38"/>
      <c r="EH421" s="38"/>
      <c r="EI421" s="38"/>
      <c r="EJ421" s="38"/>
      <c r="EK421" s="38"/>
      <c r="EL421" s="38"/>
      <c r="EM421" s="38"/>
      <c r="EN421" s="38"/>
      <c r="EO421" s="38"/>
      <c r="EP421" s="38"/>
      <c r="EQ421" s="38"/>
      <c r="ER421" s="38"/>
      <c r="ES421" s="38"/>
      <c r="FB421" s="11"/>
      <c r="FC421" s="11"/>
      <c r="FD421" s="11"/>
    </row>
    <row r="422" spans="34:160" x14ac:dyDescent="0.25">
      <c r="AH422" s="55">
        <v>4.5199999999999472</v>
      </c>
      <c r="AI422" s="11">
        <v>5</v>
      </c>
      <c r="CX422" s="105"/>
      <c r="CY422" s="105"/>
      <c r="CZ422" s="105"/>
      <c r="DA422" s="105"/>
      <c r="DB422" s="105"/>
      <c r="DC422" s="105"/>
      <c r="DD422" s="105"/>
      <c r="DE422" s="105"/>
      <c r="DF422" s="105"/>
      <c r="DG422" s="105"/>
      <c r="DP422" s="38"/>
      <c r="DQ422" s="38"/>
      <c r="DR422" s="38"/>
      <c r="DS422" s="38"/>
      <c r="DT422" s="38"/>
      <c r="DU422" s="38"/>
      <c r="DV422" s="38"/>
      <c r="DW422" s="38"/>
      <c r="DX422" s="38"/>
      <c r="DY422" s="38"/>
      <c r="DZ422" s="38"/>
      <c r="EA422" s="38"/>
      <c r="EB422" s="38"/>
      <c r="EC422" s="38"/>
      <c r="ED422" s="38"/>
      <c r="EE422" s="38"/>
      <c r="EF422" s="38"/>
      <c r="EG422" s="38"/>
      <c r="EH422" s="38"/>
      <c r="EI422" s="38"/>
      <c r="EJ422" s="38"/>
      <c r="EK422" s="38"/>
      <c r="EL422" s="38"/>
      <c r="EM422" s="38"/>
      <c r="EN422" s="38"/>
      <c r="EO422" s="38"/>
      <c r="EP422" s="38"/>
      <c r="EQ422" s="38"/>
      <c r="ER422" s="38"/>
      <c r="ES422" s="38"/>
      <c r="FB422" s="11"/>
      <c r="FC422" s="11"/>
      <c r="FD422" s="11"/>
    </row>
    <row r="423" spans="34:160" x14ac:dyDescent="0.25">
      <c r="AH423" s="55">
        <v>4.529999999999947</v>
      </c>
      <c r="AI423" s="11">
        <v>5</v>
      </c>
      <c r="CX423" s="105"/>
      <c r="CY423" s="105"/>
      <c r="CZ423" s="105"/>
      <c r="DA423" s="105"/>
      <c r="DB423" s="105"/>
      <c r="DC423" s="105"/>
      <c r="DD423" s="105"/>
      <c r="DE423" s="105"/>
      <c r="DF423" s="105"/>
      <c r="DG423" s="105"/>
      <c r="DP423" s="38"/>
      <c r="DQ423" s="38"/>
      <c r="DR423" s="38"/>
      <c r="DS423" s="38"/>
      <c r="DT423" s="38"/>
      <c r="DU423" s="38"/>
      <c r="DV423" s="38"/>
      <c r="DW423" s="38"/>
      <c r="DX423" s="38"/>
      <c r="DY423" s="38"/>
      <c r="DZ423" s="38"/>
      <c r="EA423" s="38"/>
      <c r="EB423" s="38"/>
      <c r="EC423" s="38"/>
      <c r="ED423" s="38"/>
      <c r="EE423" s="38"/>
      <c r="EF423" s="38"/>
      <c r="EG423" s="38"/>
      <c r="EH423" s="38"/>
      <c r="EI423" s="38"/>
      <c r="EJ423" s="38"/>
      <c r="EK423" s="38"/>
      <c r="EL423" s="38"/>
      <c r="EM423" s="38"/>
      <c r="EN423" s="38"/>
      <c r="EO423" s="38"/>
      <c r="EP423" s="38"/>
      <c r="EQ423" s="38"/>
      <c r="ER423" s="38"/>
      <c r="ES423" s="38"/>
      <c r="FB423" s="11"/>
      <c r="FC423" s="11"/>
      <c r="FD423" s="11"/>
    </row>
    <row r="424" spans="34:160" x14ac:dyDescent="0.25">
      <c r="AH424" s="55">
        <v>4.5399999999999467</v>
      </c>
      <c r="AI424" s="11">
        <v>5</v>
      </c>
      <c r="CX424" s="105"/>
      <c r="CY424" s="105"/>
      <c r="CZ424" s="105"/>
      <c r="DA424" s="105"/>
      <c r="DB424" s="105"/>
      <c r="DC424" s="105"/>
      <c r="DD424" s="105"/>
      <c r="DE424" s="105"/>
      <c r="DF424" s="105"/>
      <c r="DG424" s="105"/>
      <c r="DP424" s="38"/>
      <c r="DQ424" s="38"/>
      <c r="DR424" s="38"/>
      <c r="DS424" s="38"/>
      <c r="DT424" s="38"/>
      <c r="DU424" s="38"/>
      <c r="DV424" s="38"/>
      <c r="DW424" s="38"/>
      <c r="DX424" s="38"/>
      <c r="DY424" s="38"/>
      <c r="DZ424" s="38"/>
      <c r="EA424" s="38"/>
      <c r="EB424" s="38"/>
      <c r="EC424" s="38"/>
      <c r="ED424" s="38"/>
      <c r="EE424" s="38"/>
      <c r="EF424" s="38"/>
      <c r="EG424" s="38"/>
      <c r="EH424" s="38"/>
      <c r="EI424" s="38"/>
      <c r="EJ424" s="38"/>
      <c r="EK424" s="38"/>
      <c r="EL424" s="38"/>
      <c r="EM424" s="38"/>
      <c r="EN424" s="38"/>
      <c r="EO424" s="38"/>
      <c r="EP424" s="38"/>
      <c r="EQ424" s="38"/>
      <c r="ER424" s="38"/>
      <c r="ES424" s="38"/>
      <c r="FB424" s="11"/>
      <c r="FC424" s="11"/>
      <c r="FD424" s="11"/>
    </row>
    <row r="425" spans="34:160" x14ac:dyDescent="0.25">
      <c r="AH425" s="55">
        <v>4.5499999999999465</v>
      </c>
      <c r="AI425" s="11">
        <v>5</v>
      </c>
      <c r="CX425" s="105"/>
      <c r="CY425" s="105"/>
      <c r="CZ425" s="105"/>
      <c r="DA425" s="105"/>
      <c r="DB425" s="105"/>
      <c r="DC425" s="105"/>
      <c r="DD425" s="105"/>
      <c r="DE425" s="105"/>
      <c r="DF425" s="105"/>
      <c r="DG425" s="105"/>
      <c r="DP425" s="38"/>
      <c r="DQ425" s="38"/>
      <c r="DR425" s="38"/>
      <c r="DS425" s="38"/>
      <c r="DT425" s="38"/>
      <c r="DU425" s="38"/>
      <c r="DV425" s="38"/>
      <c r="DW425" s="38"/>
      <c r="DX425" s="38"/>
      <c r="DY425" s="38"/>
      <c r="DZ425" s="38"/>
      <c r="EA425" s="38"/>
      <c r="EB425" s="38"/>
      <c r="EC425" s="38"/>
      <c r="ED425" s="38"/>
      <c r="EE425" s="38"/>
      <c r="EF425" s="38"/>
      <c r="EG425" s="38"/>
      <c r="EH425" s="38"/>
      <c r="EI425" s="38"/>
      <c r="EJ425" s="38"/>
      <c r="EK425" s="38"/>
      <c r="EL425" s="38"/>
      <c r="EM425" s="38"/>
      <c r="EN425" s="38"/>
      <c r="EO425" s="38"/>
      <c r="EP425" s="38"/>
      <c r="EQ425" s="38"/>
      <c r="ER425" s="38"/>
      <c r="ES425" s="38"/>
      <c r="FB425" s="11"/>
      <c r="FC425" s="11"/>
      <c r="FD425" s="11"/>
    </row>
    <row r="426" spans="34:160" x14ac:dyDescent="0.25">
      <c r="AH426" s="55">
        <v>4.5599999999999463</v>
      </c>
      <c r="AI426" s="11">
        <v>5</v>
      </c>
      <c r="CX426" s="105"/>
      <c r="CY426" s="105"/>
      <c r="CZ426" s="105"/>
      <c r="DA426" s="105"/>
      <c r="DB426" s="105"/>
      <c r="DC426" s="105"/>
      <c r="DD426" s="105"/>
      <c r="DE426" s="105"/>
      <c r="DF426" s="105"/>
      <c r="DG426" s="105"/>
      <c r="DP426" s="38"/>
      <c r="DQ426" s="38"/>
      <c r="DR426" s="38"/>
      <c r="DS426" s="38"/>
      <c r="DT426" s="38"/>
      <c r="DU426" s="38"/>
      <c r="DV426" s="38"/>
      <c r="DW426" s="38"/>
      <c r="DX426" s="38"/>
      <c r="DY426" s="38"/>
      <c r="DZ426" s="38"/>
      <c r="EA426" s="38"/>
      <c r="EB426" s="38"/>
      <c r="EC426" s="38"/>
      <c r="ED426" s="38"/>
      <c r="EE426" s="38"/>
      <c r="EF426" s="38"/>
      <c r="EG426" s="38"/>
      <c r="EH426" s="38"/>
      <c r="EI426" s="38"/>
      <c r="EJ426" s="38"/>
      <c r="EK426" s="38"/>
      <c r="EL426" s="38"/>
      <c r="EM426" s="38"/>
      <c r="EN426" s="38"/>
      <c r="EO426" s="38"/>
      <c r="EP426" s="38"/>
      <c r="EQ426" s="38"/>
      <c r="ER426" s="38"/>
      <c r="ES426" s="38"/>
      <c r="FB426" s="11"/>
      <c r="FC426" s="11"/>
      <c r="FD426" s="11"/>
    </row>
    <row r="427" spans="34:160" x14ac:dyDescent="0.25">
      <c r="AH427" s="55">
        <v>4.5699999999999461</v>
      </c>
      <c r="AI427" s="11">
        <v>5</v>
      </c>
      <c r="CX427" s="105"/>
      <c r="CY427" s="105"/>
      <c r="CZ427" s="105"/>
      <c r="DA427" s="105"/>
      <c r="DB427" s="105"/>
      <c r="DC427" s="105"/>
      <c r="DD427" s="105"/>
      <c r="DE427" s="105"/>
      <c r="DF427" s="105"/>
      <c r="DG427" s="105"/>
      <c r="DP427" s="38"/>
      <c r="DQ427" s="38"/>
      <c r="DR427" s="38"/>
      <c r="DS427" s="38"/>
      <c r="DT427" s="38"/>
      <c r="DU427" s="38"/>
      <c r="DV427" s="38"/>
      <c r="DW427" s="38"/>
      <c r="DX427" s="38"/>
      <c r="DY427" s="38"/>
      <c r="DZ427" s="38"/>
      <c r="EA427" s="38"/>
      <c r="EB427" s="38"/>
      <c r="EC427" s="38"/>
      <c r="ED427" s="38"/>
      <c r="EE427" s="38"/>
      <c r="EF427" s="38"/>
      <c r="EG427" s="38"/>
      <c r="EH427" s="38"/>
      <c r="EI427" s="38"/>
      <c r="EJ427" s="38"/>
      <c r="EK427" s="38"/>
      <c r="EL427" s="38"/>
      <c r="EM427" s="38"/>
      <c r="EN427" s="38"/>
      <c r="EO427" s="38"/>
      <c r="EP427" s="38"/>
      <c r="EQ427" s="38"/>
      <c r="ER427" s="38"/>
      <c r="ES427" s="38"/>
      <c r="FB427" s="11"/>
      <c r="FC427" s="11"/>
      <c r="FD427" s="11"/>
    </row>
    <row r="428" spans="34:160" x14ac:dyDescent="0.25">
      <c r="AH428" s="55">
        <v>4.5799999999999459</v>
      </c>
      <c r="AI428" s="11">
        <v>5</v>
      </c>
      <c r="CX428" s="105"/>
      <c r="CY428" s="105"/>
      <c r="CZ428" s="105"/>
      <c r="DA428" s="105"/>
      <c r="DB428" s="105"/>
      <c r="DC428" s="105"/>
      <c r="DD428" s="105"/>
      <c r="DE428" s="105"/>
      <c r="DF428" s="105"/>
      <c r="DG428" s="105"/>
      <c r="DP428" s="38"/>
      <c r="DQ428" s="38"/>
      <c r="DR428" s="38"/>
      <c r="DS428" s="38"/>
      <c r="DT428" s="38"/>
      <c r="DU428" s="38"/>
      <c r="DV428" s="38"/>
      <c r="DW428" s="38"/>
      <c r="DX428" s="38"/>
      <c r="DY428" s="38"/>
      <c r="DZ428" s="38"/>
      <c r="EA428" s="38"/>
      <c r="EB428" s="38"/>
      <c r="EC428" s="38"/>
      <c r="ED428" s="38"/>
      <c r="EE428" s="38"/>
      <c r="EF428" s="38"/>
      <c r="EG428" s="38"/>
      <c r="EH428" s="38"/>
      <c r="EI428" s="38"/>
      <c r="EJ428" s="38"/>
      <c r="EK428" s="38"/>
      <c r="EL428" s="38"/>
      <c r="EM428" s="38"/>
      <c r="EN428" s="38"/>
      <c r="EO428" s="38"/>
      <c r="EP428" s="38"/>
      <c r="EQ428" s="38"/>
      <c r="ER428" s="38"/>
      <c r="ES428" s="38"/>
      <c r="FB428" s="11"/>
      <c r="FC428" s="11"/>
      <c r="FD428" s="11"/>
    </row>
    <row r="429" spans="34:160" x14ac:dyDescent="0.25">
      <c r="AH429" s="55">
        <v>4.5899999999999457</v>
      </c>
      <c r="AI429" s="11">
        <v>5</v>
      </c>
      <c r="CX429" s="105"/>
      <c r="CY429" s="105"/>
      <c r="CZ429" s="105"/>
      <c r="DA429" s="105"/>
      <c r="DB429" s="105"/>
      <c r="DC429" s="105"/>
      <c r="DD429" s="105"/>
      <c r="DE429" s="105"/>
      <c r="DF429" s="105"/>
      <c r="DG429" s="105"/>
      <c r="DP429" s="38"/>
      <c r="DQ429" s="38"/>
      <c r="DR429" s="38"/>
      <c r="DS429" s="38"/>
      <c r="DT429" s="38"/>
      <c r="DU429" s="38"/>
      <c r="DV429" s="38"/>
      <c r="DW429" s="38"/>
      <c r="DX429" s="38"/>
      <c r="DY429" s="38"/>
      <c r="DZ429" s="38"/>
      <c r="EA429" s="38"/>
      <c r="EB429" s="38"/>
      <c r="EC429" s="38"/>
      <c r="ED429" s="38"/>
      <c r="EE429" s="38"/>
      <c r="EF429" s="38"/>
      <c r="EG429" s="38"/>
      <c r="EH429" s="38"/>
      <c r="EI429" s="38"/>
      <c r="EJ429" s="38"/>
      <c r="EK429" s="38"/>
      <c r="EL429" s="38"/>
      <c r="EM429" s="38"/>
      <c r="EN429" s="38"/>
      <c r="EO429" s="38"/>
      <c r="EP429" s="38"/>
      <c r="EQ429" s="38"/>
      <c r="ER429" s="38"/>
      <c r="ES429" s="38"/>
      <c r="FB429" s="11"/>
      <c r="FC429" s="11"/>
      <c r="FD429" s="11"/>
    </row>
    <row r="430" spans="34:160" x14ac:dyDescent="0.25">
      <c r="AH430" s="55">
        <v>4.5999999999999455</v>
      </c>
      <c r="AI430" s="11">
        <v>5</v>
      </c>
      <c r="CX430" s="105"/>
      <c r="CY430" s="105"/>
      <c r="CZ430" s="105"/>
      <c r="DA430" s="105"/>
      <c r="DB430" s="105"/>
      <c r="DC430" s="105"/>
      <c r="DD430" s="105"/>
      <c r="DE430" s="105"/>
      <c r="DF430" s="105"/>
      <c r="DG430" s="105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FB430" s="11"/>
      <c r="FC430" s="11"/>
      <c r="FD430" s="11"/>
    </row>
    <row r="431" spans="34:160" x14ac:dyDescent="0.25">
      <c r="AH431" s="55">
        <v>4.6099999999999453</v>
      </c>
      <c r="AI431" s="11">
        <v>5</v>
      </c>
      <c r="CX431" s="105"/>
      <c r="CY431" s="105"/>
      <c r="CZ431" s="105"/>
      <c r="DA431" s="105"/>
      <c r="DB431" s="105"/>
      <c r="DC431" s="105"/>
      <c r="DD431" s="105"/>
      <c r="DE431" s="105"/>
      <c r="DF431" s="105"/>
      <c r="DG431" s="105"/>
      <c r="DP431" s="38"/>
      <c r="DQ431" s="38"/>
      <c r="DR431" s="38"/>
      <c r="DS431" s="38"/>
      <c r="DT431" s="38"/>
      <c r="DU431" s="38"/>
      <c r="DV431" s="38"/>
      <c r="DW431" s="38"/>
      <c r="DX431" s="38"/>
      <c r="DY431" s="38"/>
      <c r="DZ431" s="38"/>
      <c r="EA431" s="38"/>
      <c r="EB431" s="38"/>
      <c r="EC431" s="38"/>
      <c r="ED431" s="38"/>
      <c r="EE431" s="38"/>
      <c r="EF431" s="38"/>
      <c r="EG431" s="38"/>
      <c r="EH431" s="38"/>
      <c r="EI431" s="38"/>
      <c r="EJ431" s="38"/>
      <c r="EK431" s="38"/>
      <c r="EL431" s="38"/>
      <c r="EM431" s="38"/>
      <c r="EN431" s="38"/>
      <c r="EO431" s="38"/>
      <c r="EP431" s="38"/>
      <c r="EQ431" s="38"/>
      <c r="ER431" s="38"/>
      <c r="ES431" s="38"/>
      <c r="FB431" s="11"/>
      <c r="FC431" s="11"/>
      <c r="FD431" s="11"/>
    </row>
    <row r="432" spans="34:160" x14ac:dyDescent="0.25">
      <c r="AH432" s="55">
        <v>4.619999999999945</v>
      </c>
      <c r="AI432" s="11">
        <v>5</v>
      </c>
      <c r="CX432" s="105"/>
      <c r="CY432" s="105"/>
      <c r="CZ432" s="105"/>
      <c r="DA432" s="105"/>
      <c r="DB432" s="105"/>
      <c r="DC432" s="105"/>
      <c r="DD432" s="105"/>
      <c r="DE432" s="105"/>
      <c r="DF432" s="105"/>
      <c r="DG432" s="105"/>
      <c r="DP432" s="38"/>
      <c r="DQ432" s="38"/>
      <c r="DR432" s="38"/>
      <c r="DS432" s="38"/>
      <c r="DT432" s="38"/>
      <c r="DU432" s="38"/>
      <c r="DV432" s="38"/>
      <c r="DW432" s="38"/>
      <c r="DX432" s="38"/>
      <c r="DY432" s="38"/>
      <c r="DZ432" s="38"/>
      <c r="EA432" s="38"/>
      <c r="EB432" s="38"/>
      <c r="EC432" s="38"/>
      <c r="ED432" s="38"/>
      <c r="EE432" s="38"/>
      <c r="EF432" s="38"/>
      <c r="EG432" s="38"/>
      <c r="EH432" s="38"/>
      <c r="EI432" s="38"/>
      <c r="EJ432" s="38"/>
      <c r="EK432" s="38"/>
      <c r="EL432" s="38"/>
      <c r="EM432" s="38"/>
      <c r="EN432" s="38"/>
      <c r="EO432" s="38"/>
      <c r="EP432" s="38"/>
      <c r="EQ432" s="38"/>
      <c r="ER432" s="38"/>
      <c r="ES432" s="38"/>
      <c r="FB432" s="11"/>
      <c r="FC432" s="11"/>
      <c r="FD432" s="11"/>
    </row>
    <row r="433" spans="34:160" x14ac:dyDescent="0.25">
      <c r="AH433" s="55">
        <v>4.6299999999999448</v>
      </c>
      <c r="AI433" s="11">
        <v>5</v>
      </c>
      <c r="CX433" s="105"/>
      <c r="CY433" s="105"/>
      <c r="CZ433" s="105"/>
      <c r="DA433" s="105"/>
      <c r="DB433" s="105"/>
      <c r="DC433" s="105"/>
      <c r="DD433" s="105"/>
      <c r="DE433" s="105"/>
      <c r="DF433" s="105"/>
      <c r="DG433" s="105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FB433" s="11"/>
      <c r="FC433" s="11"/>
      <c r="FD433" s="11"/>
    </row>
    <row r="434" spans="34:160" x14ac:dyDescent="0.25">
      <c r="AH434" s="55">
        <v>4.6399999999999446</v>
      </c>
      <c r="AI434" s="11">
        <v>5</v>
      </c>
      <c r="CX434" s="105"/>
      <c r="CY434" s="105"/>
      <c r="CZ434" s="105"/>
      <c r="DA434" s="105"/>
      <c r="DB434" s="105"/>
      <c r="DC434" s="105"/>
      <c r="DD434" s="105"/>
      <c r="DE434" s="105"/>
      <c r="DF434" s="105"/>
      <c r="DG434" s="105"/>
      <c r="DP434" s="38"/>
      <c r="DQ434" s="38"/>
      <c r="DR434" s="38"/>
      <c r="DS434" s="38"/>
      <c r="DT434" s="38"/>
      <c r="DU434" s="38"/>
      <c r="DV434" s="38"/>
      <c r="DW434" s="38"/>
      <c r="DX434" s="38"/>
      <c r="DY434" s="38"/>
      <c r="DZ434" s="38"/>
      <c r="EA434" s="38"/>
      <c r="EB434" s="38"/>
      <c r="EC434" s="38"/>
      <c r="ED434" s="38"/>
      <c r="EE434" s="38"/>
      <c r="EF434" s="38"/>
      <c r="EG434" s="38"/>
      <c r="EH434" s="38"/>
      <c r="EI434" s="38"/>
      <c r="EJ434" s="38"/>
      <c r="EK434" s="38"/>
      <c r="EL434" s="38"/>
      <c r="EM434" s="38"/>
      <c r="EN434" s="38"/>
      <c r="EO434" s="38"/>
      <c r="EP434" s="38"/>
      <c r="EQ434" s="38"/>
      <c r="ER434" s="38"/>
      <c r="ES434" s="38"/>
      <c r="FB434" s="11"/>
      <c r="FC434" s="11"/>
      <c r="FD434" s="11"/>
    </row>
    <row r="435" spans="34:160" x14ac:dyDescent="0.25">
      <c r="AH435" s="55">
        <v>4.6499999999999444</v>
      </c>
      <c r="AI435" s="11">
        <v>5</v>
      </c>
      <c r="CX435" s="105"/>
      <c r="CY435" s="105"/>
      <c r="CZ435" s="105"/>
      <c r="DA435" s="105"/>
      <c r="DB435" s="105"/>
      <c r="DC435" s="105"/>
      <c r="DD435" s="105"/>
      <c r="DE435" s="105"/>
      <c r="DF435" s="105"/>
      <c r="DG435" s="105"/>
      <c r="DP435" s="38"/>
      <c r="DQ435" s="38"/>
      <c r="DR435" s="38"/>
      <c r="DS435" s="38"/>
      <c r="DT435" s="38"/>
      <c r="DU435" s="38"/>
      <c r="DV435" s="38"/>
      <c r="DW435" s="38"/>
      <c r="DX435" s="38"/>
      <c r="DY435" s="38"/>
      <c r="DZ435" s="38"/>
      <c r="EA435" s="38"/>
      <c r="EB435" s="38"/>
      <c r="EC435" s="38"/>
      <c r="ED435" s="38"/>
      <c r="EE435" s="38"/>
      <c r="EF435" s="38"/>
      <c r="EG435" s="38"/>
      <c r="EH435" s="38"/>
      <c r="EI435" s="38"/>
      <c r="EJ435" s="38"/>
      <c r="EK435" s="38"/>
      <c r="EL435" s="38"/>
      <c r="EM435" s="38"/>
      <c r="EN435" s="38"/>
      <c r="EO435" s="38"/>
      <c r="EP435" s="38"/>
      <c r="EQ435" s="38"/>
      <c r="ER435" s="38"/>
      <c r="ES435" s="38"/>
      <c r="FB435" s="11"/>
      <c r="FC435" s="11"/>
      <c r="FD435" s="11"/>
    </row>
    <row r="436" spans="34:160" x14ac:dyDescent="0.25">
      <c r="AH436" s="55">
        <v>4.6599999999999442</v>
      </c>
      <c r="AI436" s="11">
        <v>5</v>
      </c>
      <c r="CX436" s="105"/>
      <c r="CY436" s="105"/>
      <c r="CZ436" s="105"/>
      <c r="DA436" s="105"/>
      <c r="DB436" s="105"/>
      <c r="DC436" s="105"/>
      <c r="DD436" s="105"/>
      <c r="DE436" s="105"/>
      <c r="DF436" s="105"/>
      <c r="DG436" s="105"/>
      <c r="DP436" s="38"/>
      <c r="DQ436" s="38"/>
      <c r="DR436" s="38"/>
      <c r="DS436" s="38"/>
      <c r="DT436" s="38"/>
      <c r="DU436" s="38"/>
      <c r="DV436" s="38"/>
      <c r="DW436" s="38"/>
      <c r="DX436" s="38"/>
      <c r="DY436" s="38"/>
      <c r="DZ436" s="38"/>
      <c r="EA436" s="38"/>
      <c r="EB436" s="38"/>
      <c r="EC436" s="38"/>
      <c r="ED436" s="38"/>
      <c r="EE436" s="38"/>
      <c r="EF436" s="38"/>
      <c r="EG436" s="38"/>
      <c r="EH436" s="38"/>
      <c r="EI436" s="38"/>
      <c r="EJ436" s="38"/>
      <c r="EK436" s="38"/>
      <c r="EL436" s="38"/>
      <c r="EM436" s="38"/>
      <c r="EN436" s="38"/>
      <c r="EO436" s="38"/>
      <c r="EP436" s="38"/>
      <c r="EQ436" s="38"/>
      <c r="ER436" s="38"/>
      <c r="ES436" s="38"/>
      <c r="FB436" s="11"/>
      <c r="FC436" s="11"/>
      <c r="FD436" s="11"/>
    </row>
    <row r="437" spans="34:160" x14ac:dyDescent="0.25">
      <c r="AH437" s="55">
        <v>4.669999999999944</v>
      </c>
      <c r="AI437" s="11">
        <v>5</v>
      </c>
      <c r="CX437" s="105"/>
      <c r="CY437" s="105"/>
      <c r="CZ437" s="105"/>
      <c r="DA437" s="105"/>
      <c r="DB437" s="105"/>
      <c r="DC437" s="105"/>
      <c r="DD437" s="105"/>
      <c r="DE437" s="105"/>
      <c r="DF437" s="105"/>
      <c r="DG437" s="105"/>
      <c r="DP437" s="38"/>
      <c r="DQ437" s="38"/>
      <c r="DR437" s="38"/>
      <c r="DS437" s="38"/>
      <c r="DT437" s="38"/>
      <c r="DU437" s="38"/>
      <c r="DV437" s="38"/>
      <c r="DW437" s="38"/>
      <c r="DX437" s="38"/>
      <c r="DY437" s="38"/>
      <c r="DZ437" s="38"/>
      <c r="EA437" s="38"/>
      <c r="EB437" s="38"/>
      <c r="EC437" s="38"/>
      <c r="ED437" s="38"/>
      <c r="EE437" s="38"/>
      <c r="EF437" s="38"/>
      <c r="EG437" s="38"/>
      <c r="EH437" s="38"/>
      <c r="EI437" s="38"/>
      <c r="EJ437" s="38"/>
      <c r="EK437" s="38"/>
      <c r="EL437" s="38"/>
      <c r="EM437" s="38"/>
      <c r="EN437" s="38"/>
      <c r="EO437" s="38"/>
      <c r="EP437" s="38"/>
      <c r="EQ437" s="38"/>
      <c r="ER437" s="38"/>
      <c r="ES437" s="38"/>
      <c r="FB437" s="11"/>
      <c r="FC437" s="11"/>
      <c r="FD437" s="11"/>
    </row>
    <row r="438" spans="34:160" x14ac:dyDescent="0.25">
      <c r="AH438" s="55">
        <v>4.6799999999999438</v>
      </c>
      <c r="AI438" s="11">
        <v>5</v>
      </c>
      <c r="CX438" s="105"/>
      <c r="CY438" s="105"/>
      <c r="CZ438" s="105"/>
      <c r="DA438" s="105"/>
      <c r="DB438" s="105"/>
      <c r="DC438" s="105"/>
      <c r="DD438" s="105"/>
      <c r="DE438" s="105"/>
      <c r="DF438" s="105"/>
      <c r="DG438" s="105"/>
      <c r="DP438" s="38"/>
      <c r="DQ438" s="38"/>
      <c r="DR438" s="38"/>
      <c r="DS438" s="38"/>
      <c r="DT438" s="38"/>
      <c r="DU438" s="38"/>
      <c r="DV438" s="38"/>
      <c r="DW438" s="38"/>
      <c r="DX438" s="38"/>
      <c r="DY438" s="38"/>
      <c r="DZ438" s="38"/>
      <c r="EA438" s="38"/>
      <c r="EB438" s="38"/>
      <c r="EC438" s="38"/>
      <c r="ED438" s="38"/>
      <c r="EE438" s="38"/>
      <c r="EF438" s="38"/>
      <c r="EG438" s="38"/>
      <c r="EH438" s="38"/>
      <c r="EI438" s="38"/>
      <c r="EJ438" s="38"/>
      <c r="EK438" s="38"/>
      <c r="EL438" s="38"/>
      <c r="EM438" s="38"/>
      <c r="EN438" s="38"/>
      <c r="EO438" s="38"/>
      <c r="EP438" s="38"/>
      <c r="EQ438" s="38"/>
      <c r="ER438" s="38"/>
      <c r="ES438" s="38"/>
      <c r="FB438" s="11"/>
      <c r="FC438" s="11"/>
      <c r="FD438" s="11"/>
    </row>
    <row r="439" spans="34:160" x14ac:dyDescent="0.25">
      <c r="AH439" s="55">
        <v>4.6899999999999435</v>
      </c>
      <c r="AI439" s="11">
        <v>5</v>
      </c>
      <c r="CX439" s="105"/>
      <c r="CY439" s="105"/>
      <c r="CZ439" s="105"/>
      <c r="DA439" s="105"/>
      <c r="DB439" s="105"/>
      <c r="DC439" s="105"/>
      <c r="DD439" s="105"/>
      <c r="DE439" s="105"/>
      <c r="DF439" s="105"/>
      <c r="DG439" s="105"/>
      <c r="DP439" s="38"/>
      <c r="DQ439" s="38"/>
      <c r="DR439" s="38"/>
      <c r="DS439" s="38"/>
      <c r="DT439" s="38"/>
      <c r="DU439" s="38"/>
      <c r="DV439" s="38"/>
      <c r="DW439" s="38"/>
      <c r="DX439" s="38"/>
      <c r="DY439" s="38"/>
      <c r="DZ439" s="38"/>
      <c r="EA439" s="38"/>
      <c r="EB439" s="38"/>
      <c r="EC439" s="38"/>
      <c r="ED439" s="38"/>
      <c r="EE439" s="38"/>
      <c r="EF439" s="38"/>
      <c r="EG439" s="38"/>
      <c r="EH439" s="38"/>
      <c r="EI439" s="38"/>
      <c r="EJ439" s="38"/>
      <c r="EK439" s="38"/>
      <c r="EL439" s="38"/>
      <c r="EM439" s="38"/>
      <c r="EN439" s="38"/>
      <c r="EO439" s="38"/>
      <c r="EP439" s="38"/>
      <c r="EQ439" s="38"/>
      <c r="ER439" s="38"/>
      <c r="ES439" s="38"/>
      <c r="FB439" s="11"/>
      <c r="FC439" s="11"/>
      <c r="FD439" s="11"/>
    </row>
    <row r="440" spans="34:160" x14ac:dyDescent="0.25">
      <c r="AH440" s="55">
        <v>4.6999999999999433</v>
      </c>
      <c r="AI440" s="11">
        <v>5</v>
      </c>
      <c r="CX440" s="105"/>
      <c r="CY440" s="105"/>
      <c r="CZ440" s="105"/>
      <c r="DA440" s="105"/>
      <c r="DB440" s="105"/>
      <c r="DC440" s="105"/>
      <c r="DD440" s="105"/>
      <c r="DE440" s="105"/>
      <c r="DF440" s="105"/>
      <c r="DG440" s="105"/>
      <c r="DP440" s="38"/>
      <c r="DQ440" s="38"/>
      <c r="DR440" s="38"/>
      <c r="DS440" s="38"/>
      <c r="DT440" s="38"/>
      <c r="DU440" s="38"/>
      <c r="DV440" s="38"/>
      <c r="DW440" s="38"/>
      <c r="DX440" s="38"/>
      <c r="DY440" s="38"/>
      <c r="DZ440" s="38"/>
      <c r="EA440" s="38"/>
      <c r="EB440" s="38"/>
      <c r="EC440" s="38"/>
      <c r="ED440" s="38"/>
      <c r="EE440" s="38"/>
      <c r="EF440" s="38"/>
      <c r="EG440" s="38"/>
      <c r="EH440" s="38"/>
      <c r="EI440" s="38"/>
      <c r="EJ440" s="38"/>
      <c r="EK440" s="38"/>
      <c r="EL440" s="38"/>
      <c r="EM440" s="38"/>
      <c r="EN440" s="38"/>
      <c r="EO440" s="38"/>
      <c r="EP440" s="38"/>
      <c r="EQ440" s="38"/>
      <c r="ER440" s="38"/>
      <c r="ES440" s="38"/>
      <c r="FB440" s="11"/>
      <c r="FC440" s="11"/>
      <c r="FD440" s="11"/>
    </row>
    <row r="441" spans="34:160" x14ac:dyDescent="0.25">
      <c r="AH441" s="55">
        <v>4.7099999999999431</v>
      </c>
      <c r="AI441" s="11">
        <v>5</v>
      </c>
      <c r="CX441" s="105"/>
      <c r="CY441" s="105"/>
      <c r="CZ441" s="105"/>
      <c r="DA441" s="105"/>
      <c r="DB441" s="105"/>
      <c r="DC441" s="105"/>
      <c r="DD441" s="105"/>
      <c r="DE441" s="105"/>
      <c r="DF441" s="105"/>
      <c r="DG441" s="105"/>
      <c r="DP441" s="38"/>
      <c r="DQ441" s="38"/>
      <c r="DR441" s="38"/>
      <c r="DS441" s="38"/>
      <c r="DT441" s="38"/>
      <c r="DU441" s="38"/>
      <c r="DV441" s="38"/>
      <c r="DW441" s="38"/>
      <c r="DX441" s="38"/>
      <c r="DY441" s="38"/>
      <c r="DZ441" s="38"/>
      <c r="EA441" s="38"/>
      <c r="EB441" s="38"/>
      <c r="EC441" s="38"/>
      <c r="ED441" s="38"/>
      <c r="EE441" s="38"/>
      <c r="EF441" s="38"/>
      <c r="EG441" s="38"/>
      <c r="EH441" s="38"/>
      <c r="EI441" s="38"/>
      <c r="EJ441" s="38"/>
      <c r="EK441" s="38"/>
      <c r="EL441" s="38"/>
      <c r="EM441" s="38"/>
      <c r="EN441" s="38"/>
      <c r="EO441" s="38"/>
      <c r="EP441" s="38"/>
      <c r="EQ441" s="38"/>
      <c r="ER441" s="38"/>
      <c r="ES441" s="38"/>
      <c r="FB441" s="11"/>
      <c r="FC441" s="11"/>
      <c r="FD441" s="11"/>
    </row>
    <row r="442" spans="34:160" x14ac:dyDescent="0.25">
      <c r="AH442" s="55">
        <v>4.7199999999999429</v>
      </c>
      <c r="AI442" s="11">
        <v>5</v>
      </c>
      <c r="CX442" s="105"/>
      <c r="CY442" s="105"/>
      <c r="CZ442" s="105"/>
      <c r="DA442" s="105"/>
      <c r="DB442" s="105"/>
      <c r="DC442" s="105"/>
      <c r="DD442" s="105"/>
      <c r="DE442" s="105"/>
      <c r="DF442" s="105"/>
      <c r="DG442" s="105"/>
      <c r="DP442" s="38"/>
      <c r="DQ442" s="38"/>
      <c r="DR442" s="38"/>
      <c r="DS442" s="38"/>
      <c r="DT442" s="38"/>
      <c r="DU442" s="38"/>
      <c r="DV442" s="38"/>
      <c r="DW442" s="38"/>
      <c r="DX442" s="38"/>
      <c r="DY442" s="38"/>
      <c r="DZ442" s="38"/>
      <c r="EA442" s="38"/>
      <c r="EB442" s="38"/>
      <c r="EC442" s="38"/>
      <c r="ED442" s="38"/>
      <c r="EE442" s="38"/>
      <c r="EF442" s="38"/>
      <c r="EG442" s="38"/>
      <c r="EH442" s="38"/>
      <c r="EI442" s="38"/>
      <c r="EJ442" s="38"/>
      <c r="EK442" s="38"/>
      <c r="EL442" s="38"/>
      <c r="EM442" s="38"/>
      <c r="EN442" s="38"/>
      <c r="EO442" s="38"/>
      <c r="EP442" s="38"/>
      <c r="EQ442" s="38"/>
      <c r="ER442" s="38"/>
      <c r="ES442" s="38"/>
      <c r="FB442" s="11"/>
      <c r="FC442" s="11"/>
      <c r="FD442" s="11"/>
    </row>
    <row r="443" spans="34:160" x14ac:dyDescent="0.25">
      <c r="AH443" s="55">
        <v>4.7299999999999427</v>
      </c>
      <c r="AI443" s="11">
        <v>5</v>
      </c>
      <c r="CX443" s="105"/>
      <c r="CY443" s="105"/>
      <c r="CZ443" s="105"/>
      <c r="DA443" s="105"/>
      <c r="DB443" s="105"/>
      <c r="DC443" s="105"/>
      <c r="DD443" s="105"/>
      <c r="DE443" s="105"/>
      <c r="DF443" s="105"/>
      <c r="DG443" s="105"/>
      <c r="DP443" s="38"/>
      <c r="DQ443" s="38"/>
      <c r="DR443" s="38"/>
      <c r="DS443" s="38"/>
      <c r="DT443" s="38"/>
      <c r="DU443" s="38"/>
      <c r="DV443" s="38"/>
      <c r="DW443" s="38"/>
      <c r="DX443" s="38"/>
      <c r="DY443" s="38"/>
      <c r="DZ443" s="38"/>
      <c r="EA443" s="38"/>
      <c r="EB443" s="38"/>
      <c r="EC443" s="38"/>
      <c r="ED443" s="38"/>
      <c r="EE443" s="38"/>
      <c r="EF443" s="38"/>
      <c r="EG443" s="38"/>
      <c r="EH443" s="38"/>
      <c r="EI443" s="38"/>
      <c r="EJ443" s="38"/>
      <c r="EK443" s="38"/>
      <c r="EL443" s="38"/>
      <c r="EM443" s="38"/>
      <c r="EN443" s="38"/>
      <c r="EO443" s="38"/>
      <c r="EP443" s="38"/>
      <c r="EQ443" s="38"/>
      <c r="ER443" s="38"/>
      <c r="ES443" s="38"/>
      <c r="FB443" s="11"/>
      <c r="FC443" s="11"/>
      <c r="FD443" s="11"/>
    </row>
    <row r="444" spans="34:160" x14ac:dyDescent="0.25">
      <c r="AH444" s="55">
        <v>4.7399999999999425</v>
      </c>
      <c r="AI444" s="11">
        <v>5</v>
      </c>
      <c r="CX444" s="105"/>
      <c r="CY444" s="105"/>
      <c r="CZ444" s="105"/>
      <c r="DA444" s="105"/>
      <c r="DB444" s="105"/>
      <c r="DC444" s="105"/>
      <c r="DD444" s="105"/>
      <c r="DE444" s="105"/>
      <c r="DF444" s="105"/>
      <c r="DG444" s="105"/>
      <c r="DP444" s="38"/>
      <c r="DQ444" s="38"/>
      <c r="DR444" s="38"/>
      <c r="DS444" s="38"/>
      <c r="DT444" s="38"/>
      <c r="DU444" s="38"/>
      <c r="DV444" s="38"/>
      <c r="DW444" s="38"/>
      <c r="DX444" s="38"/>
      <c r="DY444" s="38"/>
      <c r="DZ444" s="38"/>
      <c r="EA444" s="38"/>
      <c r="EB444" s="38"/>
      <c r="EC444" s="38"/>
      <c r="ED444" s="38"/>
      <c r="EE444" s="38"/>
      <c r="EF444" s="38"/>
      <c r="EG444" s="38"/>
      <c r="EH444" s="38"/>
      <c r="EI444" s="38"/>
      <c r="EJ444" s="38"/>
      <c r="EK444" s="38"/>
      <c r="EL444" s="38"/>
      <c r="EM444" s="38"/>
      <c r="EN444" s="38"/>
      <c r="EO444" s="38"/>
      <c r="EP444" s="38"/>
      <c r="EQ444" s="38"/>
      <c r="ER444" s="38"/>
      <c r="ES444" s="38"/>
      <c r="FB444" s="11"/>
      <c r="FC444" s="11"/>
      <c r="FD444" s="11"/>
    </row>
    <row r="445" spans="34:160" x14ac:dyDescent="0.25">
      <c r="AH445" s="55">
        <v>4.7499999999999423</v>
      </c>
      <c r="AI445" s="11">
        <v>5</v>
      </c>
      <c r="CX445" s="105"/>
      <c r="CY445" s="105"/>
      <c r="CZ445" s="105"/>
      <c r="DA445" s="105"/>
      <c r="DB445" s="105"/>
      <c r="DC445" s="105"/>
      <c r="DD445" s="105"/>
      <c r="DE445" s="105"/>
      <c r="DF445" s="105"/>
      <c r="DG445" s="105"/>
      <c r="DP445" s="38"/>
      <c r="DQ445" s="38"/>
      <c r="DR445" s="38"/>
      <c r="DS445" s="38"/>
      <c r="DT445" s="38"/>
      <c r="DU445" s="38"/>
      <c r="DV445" s="38"/>
      <c r="DW445" s="38"/>
      <c r="DX445" s="38"/>
      <c r="DY445" s="38"/>
      <c r="DZ445" s="38"/>
      <c r="EA445" s="38"/>
      <c r="EB445" s="38"/>
      <c r="EC445" s="38"/>
      <c r="ED445" s="38"/>
      <c r="EE445" s="38"/>
      <c r="EF445" s="38"/>
      <c r="EG445" s="38"/>
      <c r="EH445" s="38"/>
      <c r="EI445" s="38"/>
      <c r="EJ445" s="38"/>
      <c r="EK445" s="38"/>
      <c r="EL445" s="38"/>
      <c r="EM445" s="38"/>
      <c r="EN445" s="38"/>
      <c r="EO445" s="38"/>
      <c r="EP445" s="38"/>
      <c r="EQ445" s="38"/>
      <c r="ER445" s="38"/>
      <c r="ES445" s="38"/>
      <c r="FB445" s="11"/>
      <c r="FC445" s="11"/>
      <c r="FD445" s="11"/>
    </row>
    <row r="446" spans="34:160" x14ac:dyDescent="0.25">
      <c r="AH446" s="55">
        <v>4.7599999999999421</v>
      </c>
      <c r="AI446" s="11">
        <v>5</v>
      </c>
      <c r="CX446" s="105"/>
      <c r="CY446" s="105"/>
      <c r="CZ446" s="105"/>
      <c r="DA446" s="105"/>
      <c r="DB446" s="105"/>
      <c r="DC446" s="105"/>
      <c r="DD446" s="105"/>
      <c r="DE446" s="105"/>
      <c r="DF446" s="105"/>
      <c r="DG446" s="105"/>
      <c r="DP446" s="38"/>
      <c r="DQ446" s="38"/>
      <c r="DR446" s="38"/>
      <c r="DS446" s="38"/>
      <c r="DT446" s="38"/>
      <c r="DU446" s="38"/>
      <c r="DV446" s="38"/>
      <c r="DW446" s="38"/>
      <c r="DX446" s="38"/>
      <c r="DY446" s="38"/>
      <c r="DZ446" s="38"/>
      <c r="EA446" s="38"/>
      <c r="EB446" s="38"/>
      <c r="EC446" s="38"/>
      <c r="ED446" s="38"/>
      <c r="EE446" s="38"/>
      <c r="EF446" s="38"/>
      <c r="EG446" s="38"/>
      <c r="EH446" s="38"/>
      <c r="EI446" s="38"/>
      <c r="EJ446" s="38"/>
      <c r="EK446" s="38"/>
      <c r="EL446" s="38"/>
      <c r="EM446" s="38"/>
      <c r="EN446" s="38"/>
      <c r="EO446" s="38"/>
      <c r="EP446" s="38"/>
      <c r="EQ446" s="38"/>
      <c r="ER446" s="38"/>
      <c r="ES446" s="38"/>
      <c r="FB446" s="11"/>
      <c r="FC446" s="11"/>
      <c r="FD446" s="11"/>
    </row>
    <row r="447" spans="34:160" x14ac:dyDescent="0.25">
      <c r="AH447" s="55">
        <v>4.7699999999999418</v>
      </c>
      <c r="AI447" s="11">
        <v>5</v>
      </c>
      <c r="CX447" s="105"/>
      <c r="CY447" s="105"/>
      <c r="CZ447" s="105"/>
      <c r="DA447" s="105"/>
      <c r="DB447" s="105"/>
      <c r="DC447" s="105"/>
      <c r="DD447" s="105"/>
      <c r="DE447" s="105"/>
      <c r="DF447" s="105"/>
      <c r="DG447" s="105"/>
      <c r="DP447" s="38"/>
      <c r="DQ447" s="38"/>
      <c r="DR447" s="38"/>
      <c r="DS447" s="38"/>
      <c r="DT447" s="38"/>
      <c r="DU447" s="38"/>
      <c r="DV447" s="38"/>
      <c r="DW447" s="38"/>
      <c r="DX447" s="38"/>
      <c r="DY447" s="38"/>
      <c r="DZ447" s="38"/>
      <c r="EA447" s="38"/>
      <c r="EB447" s="38"/>
      <c r="EC447" s="38"/>
      <c r="ED447" s="38"/>
      <c r="EE447" s="38"/>
      <c r="EF447" s="38"/>
      <c r="EG447" s="38"/>
      <c r="EH447" s="38"/>
      <c r="EI447" s="38"/>
      <c r="EJ447" s="38"/>
      <c r="EK447" s="38"/>
      <c r="EL447" s="38"/>
      <c r="EM447" s="38"/>
      <c r="EN447" s="38"/>
      <c r="EO447" s="38"/>
      <c r="EP447" s="38"/>
      <c r="EQ447" s="38"/>
      <c r="ER447" s="38"/>
      <c r="ES447" s="38"/>
      <c r="FB447" s="11"/>
      <c r="FC447" s="11"/>
      <c r="FD447" s="11"/>
    </row>
    <row r="448" spans="34:160" x14ac:dyDescent="0.25">
      <c r="AH448" s="55">
        <v>4.7799999999999416</v>
      </c>
      <c r="AI448" s="11">
        <v>5</v>
      </c>
      <c r="CX448" s="105"/>
      <c r="CY448" s="105"/>
      <c r="CZ448" s="105"/>
      <c r="DA448" s="105"/>
      <c r="DB448" s="105"/>
      <c r="DC448" s="105"/>
      <c r="DD448" s="105"/>
      <c r="DE448" s="105"/>
      <c r="DF448" s="105"/>
      <c r="DG448" s="105"/>
      <c r="DP448" s="38"/>
      <c r="DQ448" s="38"/>
      <c r="DR448" s="38"/>
      <c r="DS448" s="38"/>
      <c r="DT448" s="38"/>
      <c r="DU448" s="38"/>
      <c r="DV448" s="38"/>
      <c r="DW448" s="38"/>
      <c r="DX448" s="38"/>
      <c r="DY448" s="38"/>
      <c r="DZ448" s="38"/>
      <c r="EA448" s="38"/>
      <c r="EB448" s="38"/>
      <c r="EC448" s="38"/>
      <c r="ED448" s="38"/>
      <c r="EE448" s="38"/>
      <c r="EF448" s="38"/>
      <c r="EG448" s="38"/>
      <c r="EH448" s="38"/>
      <c r="EI448" s="38"/>
      <c r="EJ448" s="38"/>
      <c r="EK448" s="38"/>
      <c r="EL448" s="38"/>
      <c r="EM448" s="38"/>
      <c r="EN448" s="38"/>
      <c r="EO448" s="38"/>
      <c r="EP448" s="38"/>
      <c r="EQ448" s="38"/>
      <c r="ER448" s="38"/>
      <c r="ES448" s="38"/>
      <c r="FB448" s="11"/>
      <c r="FC448" s="11"/>
      <c r="FD448" s="11"/>
    </row>
    <row r="449" spans="34:160" x14ac:dyDescent="0.25">
      <c r="AH449" s="55">
        <v>4.7899999999999414</v>
      </c>
      <c r="AI449" s="11">
        <v>5</v>
      </c>
      <c r="CX449" s="105"/>
      <c r="CY449" s="105"/>
      <c r="CZ449" s="105"/>
      <c r="DA449" s="105"/>
      <c r="DB449" s="105"/>
      <c r="DC449" s="105"/>
      <c r="DD449" s="105"/>
      <c r="DE449" s="105"/>
      <c r="DF449" s="105"/>
      <c r="DG449" s="105"/>
      <c r="DP449" s="38"/>
      <c r="DQ449" s="38"/>
      <c r="DR449" s="38"/>
      <c r="DS449" s="38"/>
      <c r="DT449" s="38"/>
      <c r="DU449" s="38"/>
      <c r="DV449" s="38"/>
      <c r="DW449" s="38"/>
      <c r="DX449" s="38"/>
      <c r="DY449" s="38"/>
      <c r="DZ449" s="38"/>
      <c r="EA449" s="38"/>
      <c r="EB449" s="38"/>
      <c r="EC449" s="38"/>
      <c r="ED449" s="38"/>
      <c r="EE449" s="38"/>
      <c r="EF449" s="38"/>
      <c r="EG449" s="38"/>
      <c r="EH449" s="38"/>
      <c r="EI449" s="38"/>
      <c r="EJ449" s="38"/>
      <c r="EK449" s="38"/>
      <c r="EL449" s="38"/>
      <c r="EM449" s="38"/>
      <c r="EN449" s="38"/>
      <c r="EO449" s="38"/>
      <c r="EP449" s="38"/>
      <c r="EQ449" s="38"/>
      <c r="ER449" s="38"/>
      <c r="ES449" s="38"/>
      <c r="FB449" s="11"/>
      <c r="FC449" s="11"/>
      <c r="FD449" s="11"/>
    </row>
    <row r="450" spans="34:160" x14ac:dyDescent="0.25">
      <c r="AH450" s="55">
        <v>4.7999999999999412</v>
      </c>
      <c r="AI450" s="11">
        <v>5</v>
      </c>
      <c r="CX450" s="105"/>
      <c r="CY450" s="105"/>
      <c r="CZ450" s="105"/>
      <c r="DA450" s="105"/>
      <c r="DB450" s="105"/>
      <c r="DC450" s="105"/>
      <c r="DD450" s="105"/>
      <c r="DE450" s="105"/>
      <c r="DF450" s="105"/>
      <c r="DG450" s="105"/>
      <c r="DP450" s="38"/>
      <c r="DQ450" s="38"/>
      <c r="DR450" s="38"/>
      <c r="DS450" s="38"/>
      <c r="DT450" s="38"/>
      <c r="DU450" s="38"/>
      <c r="DV450" s="38"/>
      <c r="DW450" s="38"/>
      <c r="DX450" s="38"/>
      <c r="DY450" s="38"/>
      <c r="DZ450" s="38"/>
      <c r="EA450" s="38"/>
      <c r="EB450" s="38"/>
      <c r="EC450" s="38"/>
      <c r="ED450" s="38"/>
      <c r="EE450" s="38"/>
      <c r="EF450" s="38"/>
      <c r="EG450" s="38"/>
      <c r="EH450" s="38"/>
      <c r="EI450" s="38"/>
      <c r="EJ450" s="38"/>
      <c r="EK450" s="38"/>
      <c r="EL450" s="38"/>
      <c r="EM450" s="38"/>
      <c r="EN450" s="38"/>
      <c r="EO450" s="38"/>
      <c r="EP450" s="38"/>
      <c r="EQ450" s="38"/>
      <c r="ER450" s="38"/>
      <c r="ES450" s="38"/>
      <c r="FB450" s="11"/>
      <c r="FC450" s="11"/>
      <c r="FD450" s="11"/>
    </row>
    <row r="451" spans="34:160" x14ac:dyDescent="0.25">
      <c r="AH451" s="55">
        <v>4.809999999999941</v>
      </c>
      <c r="AI451" s="11">
        <v>5</v>
      </c>
      <c r="CX451" s="105"/>
      <c r="CY451" s="105"/>
      <c r="CZ451" s="105"/>
      <c r="DA451" s="105"/>
      <c r="DB451" s="105"/>
      <c r="DC451" s="105"/>
      <c r="DD451" s="105"/>
      <c r="DE451" s="105"/>
      <c r="DF451" s="105"/>
      <c r="DG451" s="105"/>
      <c r="DP451" s="38"/>
      <c r="DQ451" s="38"/>
      <c r="DR451" s="38"/>
      <c r="DS451" s="38"/>
      <c r="DT451" s="38"/>
      <c r="DU451" s="38"/>
      <c r="DV451" s="38"/>
      <c r="DW451" s="38"/>
      <c r="DX451" s="38"/>
      <c r="DY451" s="38"/>
      <c r="DZ451" s="38"/>
      <c r="EA451" s="38"/>
      <c r="EB451" s="38"/>
      <c r="EC451" s="38"/>
      <c r="ED451" s="38"/>
      <c r="EE451" s="38"/>
      <c r="EF451" s="38"/>
      <c r="EG451" s="38"/>
      <c r="EH451" s="38"/>
      <c r="EI451" s="38"/>
      <c r="EJ451" s="38"/>
      <c r="EK451" s="38"/>
      <c r="EL451" s="38"/>
      <c r="EM451" s="38"/>
      <c r="EN451" s="38"/>
      <c r="EO451" s="38"/>
      <c r="EP451" s="38"/>
      <c r="EQ451" s="38"/>
      <c r="ER451" s="38"/>
      <c r="ES451" s="38"/>
      <c r="FB451" s="11"/>
      <c r="FC451" s="11"/>
      <c r="FD451" s="11"/>
    </row>
    <row r="452" spans="34:160" x14ac:dyDescent="0.25">
      <c r="AH452" s="55">
        <v>4.8199999999999408</v>
      </c>
      <c r="AI452" s="11">
        <v>5</v>
      </c>
      <c r="CX452" s="105"/>
      <c r="CY452" s="105"/>
      <c r="CZ452" s="105"/>
      <c r="DA452" s="105"/>
      <c r="DB452" s="105"/>
      <c r="DC452" s="105"/>
      <c r="DD452" s="105"/>
      <c r="DE452" s="105"/>
      <c r="DF452" s="105"/>
      <c r="DG452" s="105"/>
      <c r="DP452" s="38"/>
      <c r="DQ452" s="38"/>
      <c r="DR452" s="38"/>
      <c r="DS452" s="38"/>
      <c r="DT452" s="38"/>
      <c r="DU452" s="38"/>
      <c r="DV452" s="38"/>
      <c r="DW452" s="38"/>
      <c r="DX452" s="38"/>
      <c r="DY452" s="38"/>
      <c r="DZ452" s="38"/>
      <c r="EA452" s="38"/>
      <c r="EB452" s="38"/>
      <c r="EC452" s="38"/>
      <c r="ED452" s="38"/>
      <c r="EE452" s="38"/>
      <c r="EF452" s="38"/>
      <c r="EG452" s="38"/>
      <c r="EH452" s="38"/>
      <c r="EI452" s="38"/>
      <c r="EJ452" s="38"/>
      <c r="EK452" s="38"/>
      <c r="EL452" s="38"/>
      <c r="EM452" s="38"/>
      <c r="EN452" s="38"/>
      <c r="EO452" s="38"/>
      <c r="EP452" s="38"/>
      <c r="EQ452" s="38"/>
      <c r="ER452" s="38"/>
      <c r="ES452" s="38"/>
      <c r="FB452" s="11"/>
      <c r="FC452" s="11"/>
      <c r="FD452" s="11"/>
    </row>
    <row r="453" spans="34:160" x14ac:dyDescent="0.25">
      <c r="AH453" s="55">
        <v>4.8299999999999406</v>
      </c>
      <c r="AI453" s="11">
        <v>5</v>
      </c>
      <c r="CX453" s="105"/>
      <c r="CY453" s="105"/>
      <c r="CZ453" s="105"/>
      <c r="DA453" s="105"/>
      <c r="DB453" s="105"/>
      <c r="DC453" s="105"/>
      <c r="DD453" s="105"/>
      <c r="DE453" s="105"/>
      <c r="DF453" s="105"/>
      <c r="DG453" s="105"/>
      <c r="DP453" s="38"/>
      <c r="DQ453" s="38"/>
      <c r="DR453" s="38"/>
      <c r="DS453" s="38"/>
      <c r="DT453" s="38"/>
      <c r="DU453" s="38"/>
      <c r="DV453" s="38"/>
      <c r="DW453" s="38"/>
      <c r="DX453" s="38"/>
      <c r="DY453" s="38"/>
      <c r="DZ453" s="38"/>
      <c r="EA453" s="38"/>
      <c r="EB453" s="38"/>
      <c r="EC453" s="38"/>
      <c r="ED453" s="38"/>
      <c r="EE453" s="38"/>
      <c r="EF453" s="38"/>
      <c r="EG453" s="38"/>
      <c r="EH453" s="38"/>
      <c r="EI453" s="38"/>
      <c r="EJ453" s="38"/>
      <c r="EK453" s="38"/>
      <c r="EL453" s="38"/>
      <c r="EM453" s="38"/>
      <c r="EN453" s="38"/>
      <c r="EO453" s="38"/>
      <c r="EP453" s="38"/>
      <c r="EQ453" s="38"/>
      <c r="ER453" s="38"/>
      <c r="ES453" s="38"/>
      <c r="FB453" s="11"/>
      <c r="FC453" s="11"/>
      <c r="FD453" s="11"/>
    </row>
    <row r="454" spans="34:160" x14ac:dyDescent="0.25">
      <c r="AH454" s="55">
        <v>4.8399999999999403</v>
      </c>
      <c r="AI454" s="11">
        <v>5</v>
      </c>
      <c r="CX454" s="105"/>
      <c r="CY454" s="105"/>
      <c r="CZ454" s="105"/>
      <c r="DA454" s="105"/>
      <c r="DB454" s="105"/>
      <c r="DC454" s="105"/>
      <c r="DD454" s="105"/>
      <c r="DE454" s="105"/>
      <c r="DF454" s="105"/>
      <c r="DG454" s="105"/>
      <c r="DP454" s="38"/>
      <c r="DQ454" s="38"/>
      <c r="DR454" s="38"/>
      <c r="DS454" s="38"/>
      <c r="DT454" s="38"/>
      <c r="DU454" s="38"/>
      <c r="DV454" s="38"/>
      <c r="DW454" s="38"/>
      <c r="DX454" s="38"/>
      <c r="DY454" s="38"/>
      <c r="DZ454" s="38"/>
      <c r="EA454" s="38"/>
      <c r="EB454" s="38"/>
      <c r="EC454" s="38"/>
      <c r="ED454" s="38"/>
      <c r="EE454" s="38"/>
      <c r="EF454" s="38"/>
      <c r="EG454" s="38"/>
      <c r="EH454" s="38"/>
      <c r="EI454" s="38"/>
      <c r="EJ454" s="38"/>
      <c r="EK454" s="38"/>
      <c r="EL454" s="38"/>
      <c r="EM454" s="38"/>
      <c r="EN454" s="38"/>
      <c r="EO454" s="38"/>
      <c r="EP454" s="38"/>
      <c r="EQ454" s="38"/>
      <c r="ER454" s="38"/>
      <c r="ES454" s="38"/>
      <c r="FB454" s="11"/>
      <c r="FC454" s="11"/>
      <c r="FD454" s="11"/>
    </row>
    <row r="455" spans="34:160" x14ac:dyDescent="0.25">
      <c r="AH455" s="55">
        <v>4.8499999999999401</v>
      </c>
      <c r="AI455" s="11">
        <v>5</v>
      </c>
      <c r="CX455" s="105"/>
      <c r="CY455" s="105"/>
      <c r="CZ455" s="105"/>
      <c r="DA455" s="105"/>
      <c r="DB455" s="105"/>
      <c r="DC455" s="105"/>
      <c r="DD455" s="105"/>
      <c r="DE455" s="105"/>
      <c r="DF455" s="105"/>
      <c r="DG455" s="105"/>
      <c r="DP455" s="38"/>
      <c r="DQ455" s="38"/>
      <c r="DR455" s="38"/>
      <c r="DS455" s="38"/>
      <c r="DT455" s="38"/>
      <c r="DU455" s="38"/>
      <c r="DV455" s="38"/>
      <c r="DW455" s="38"/>
      <c r="DX455" s="38"/>
      <c r="DY455" s="38"/>
      <c r="DZ455" s="38"/>
      <c r="EA455" s="38"/>
      <c r="EB455" s="38"/>
      <c r="EC455" s="38"/>
      <c r="ED455" s="38"/>
      <c r="EE455" s="38"/>
      <c r="EF455" s="38"/>
      <c r="EG455" s="38"/>
      <c r="EH455" s="38"/>
      <c r="EI455" s="38"/>
      <c r="EJ455" s="38"/>
      <c r="EK455" s="38"/>
      <c r="EL455" s="38"/>
      <c r="EM455" s="38"/>
      <c r="EN455" s="38"/>
      <c r="EO455" s="38"/>
      <c r="EP455" s="38"/>
      <c r="EQ455" s="38"/>
      <c r="ER455" s="38"/>
      <c r="ES455" s="38"/>
      <c r="FB455" s="11"/>
      <c r="FC455" s="11"/>
      <c r="FD455" s="11"/>
    </row>
    <row r="456" spans="34:160" x14ac:dyDescent="0.25">
      <c r="AH456" s="55">
        <v>4.8599999999999399</v>
      </c>
      <c r="AI456" s="11">
        <v>5</v>
      </c>
      <c r="CX456" s="105"/>
      <c r="CY456" s="105"/>
      <c r="CZ456" s="105"/>
      <c r="DA456" s="105"/>
      <c r="DB456" s="105"/>
      <c r="DC456" s="105"/>
      <c r="DD456" s="105"/>
      <c r="DE456" s="105"/>
      <c r="DF456" s="105"/>
      <c r="DG456" s="105"/>
      <c r="DP456" s="38"/>
      <c r="DQ456" s="38"/>
      <c r="DR456" s="38"/>
      <c r="DS456" s="38"/>
      <c r="DT456" s="38"/>
      <c r="DU456" s="38"/>
      <c r="DV456" s="38"/>
      <c r="DW456" s="38"/>
      <c r="DX456" s="38"/>
      <c r="DY456" s="38"/>
      <c r="DZ456" s="38"/>
      <c r="EA456" s="38"/>
      <c r="EB456" s="38"/>
      <c r="EC456" s="38"/>
      <c r="ED456" s="38"/>
      <c r="EE456" s="38"/>
      <c r="EF456" s="38"/>
      <c r="EG456" s="38"/>
      <c r="EH456" s="38"/>
      <c r="EI456" s="38"/>
      <c r="EJ456" s="38"/>
      <c r="EK456" s="38"/>
      <c r="EL456" s="38"/>
      <c r="EM456" s="38"/>
      <c r="EN456" s="38"/>
      <c r="EO456" s="38"/>
      <c r="EP456" s="38"/>
      <c r="EQ456" s="38"/>
      <c r="ER456" s="38"/>
      <c r="ES456" s="38"/>
      <c r="FB456" s="11"/>
      <c r="FC456" s="11"/>
      <c r="FD456" s="11"/>
    </row>
    <row r="457" spans="34:160" x14ac:dyDescent="0.25">
      <c r="AH457" s="55">
        <v>4.8699999999999397</v>
      </c>
      <c r="AI457" s="11">
        <v>5</v>
      </c>
      <c r="CX457" s="105"/>
      <c r="CY457" s="105"/>
      <c r="CZ457" s="105"/>
      <c r="DA457" s="105"/>
      <c r="DB457" s="105"/>
      <c r="DC457" s="105"/>
      <c r="DD457" s="105"/>
      <c r="DE457" s="105"/>
      <c r="DF457" s="105"/>
      <c r="DG457" s="105"/>
      <c r="DP457" s="38"/>
      <c r="DQ457" s="38"/>
      <c r="DR457" s="38"/>
      <c r="DS457" s="38"/>
      <c r="DT457" s="38"/>
      <c r="DU457" s="38"/>
      <c r="DV457" s="38"/>
      <c r="DW457" s="38"/>
      <c r="DX457" s="38"/>
      <c r="DY457" s="38"/>
      <c r="DZ457" s="38"/>
      <c r="EA457" s="38"/>
      <c r="EB457" s="38"/>
      <c r="EC457" s="38"/>
      <c r="ED457" s="38"/>
      <c r="EE457" s="38"/>
      <c r="EF457" s="38"/>
      <c r="EG457" s="38"/>
      <c r="EH457" s="38"/>
      <c r="EI457" s="38"/>
      <c r="EJ457" s="38"/>
      <c r="EK457" s="38"/>
      <c r="EL457" s="38"/>
      <c r="EM457" s="38"/>
      <c r="EN457" s="38"/>
      <c r="EO457" s="38"/>
      <c r="EP457" s="38"/>
      <c r="EQ457" s="38"/>
      <c r="ER457" s="38"/>
      <c r="ES457" s="38"/>
      <c r="FB457" s="11"/>
      <c r="FC457" s="11"/>
      <c r="FD457" s="11"/>
    </row>
    <row r="458" spans="34:160" x14ac:dyDescent="0.25">
      <c r="AH458" s="55">
        <v>4.8799999999999395</v>
      </c>
      <c r="AI458" s="11">
        <v>5</v>
      </c>
      <c r="CX458" s="105"/>
      <c r="CY458" s="105"/>
      <c r="CZ458" s="105"/>
      <c r="DA458" s="105"/>
      <c r="DB458" s="105"/>
      <c r="DC458" s="105"/>
      <c r="DD458" s="105"/>
      <c r="DE458" s="105"/>
      <c r="DF458" s="105"/>
      <c r="DG458" s="105"/>
      <c r="DP458" s="38"/>
      <c r="DQ458" s="38"/>
      <c r="DR458" s="38"/>
      <c r="DS458" s="38"/>
      <c r="DT458" s="38"/>
      <c r="DU458" s="38"/>
      <c r="DV458" s="38"/>
      <c r="DW458" s="38"/>
      <c r="DX458" s="38"/>
      <c r="DY458" s="38"/>
      <c r="DZ458" s="38"/>
      <c r="EA458" s="38"/>
      <c r="EB458" s="38"/>
      <c r="EC458" s="38"/>
      <c r="ED458" s="38"/>
      <c r="EE458" s="38"/>
      <c r="EF458" s="38"/>
      <c r="EG458" s="38"/>
      <c r="EH458" s="38"/>
      <c r="EI458" s="38"/>
      <c r="EJ458" s="38"/>
      <c r="EK458" s="38"/>
      <c r="EL458" s="38"/>
      <c r="EM458" s="38"/>
      <c r="EN458" s="38"/>
      <c r="EO458" s="38"/>
      <c r="EP458" s="38"/>
      <c r="EQ458" s="38"/>
      <c r="ER458" s="38"/>
      <c r="ES458" s="38"/>
      <c r="FB458" s="11"/>
      <c r="FC458" s="11"/>
      <c r="FD458" s="11"/>
    </row>
    <row r="459" spans="34:160" x14ac:dyDescent="0.25">
      <c r="AH459" s="55">
        <v>4.8899999999999393</v>
      </c>
      <c r="AI459" s="11">
        <v>5</v>
      </c>
      <c r="CX459" s="105"/>
      <c r="CY459" s="105"/>
      <c r="CZ459" s="105"/>
      <c r="DA459" s="105"/>
      <c r="DB459" s="105"/>
      <c r="DC459" s="105"/>
      <c r="DD459" s="105"/>
      <c r="DE459" s="105"/>
      <c r="DF459" s="105"/>
      <c r="DG459" s="105"/>
      <c r="DP459" s="38"/>
      <c r="DQ459" s="38"/>
      <c r="DR459" s="38"/>
      <c r="DS459" s="38"/>
      <c r="DT459" s="38"/>
      <c r="DU459" s="38"/>
      <c r="DV459" s="38"/>
      <c r="DW459" s="38"/>
      <c r="DX459" s="38"/>
      <c r="DY459" s="38"/>
      <c r="DZ459" s="38"/>
      <c r="EA459" s="38"/>
      <c r="EB459" s="38"/>
      <c r="EC459" s="38"/>
      <c r="ED459" s="38"/>
      <c r="EE459" s="38"/>
      <c r="EF459" s="38"/>
      <c r="EG459" s="38"/>
      <c r="EH459" s="38"/>
      <c r="EI459" s="38"/>
      <c r="EJ459" s="38"/>
      <c r="EK459" s="38"/>
      <c r="EL459" s="38"/>
      <c r="EM459" s="38"/>
      <c r="EN459" s="38"/>
      <c r="EO459" s="38"/>
      <c r="EP459" s="38"/>
      <c r="EQ459" s="38"/>
      <c r="ER459" s="38"/>
      <c r="ES459" s="38"/>
      <c r="FB459" s="11"/>
      <c r="FC459" s="11"/>
      <c r="FD459" s="11"/>
    </row>
    <row r="460" spans="34:160" x14ac:dyDescent="0.25">
      <c r="AH460" s="55">
        <v>4.8999999999999391</v>
      </c>
      <c r="AI460" s="11">
        <v>5</v>
      </c>
      <c r="CX460" s="105"/>
      <c r="CY460" s="105"/>
      <c r="CZ460" s="105"/>
      <c r="DA460" s="105"/>
      <c r="DB460" s="105"/>
      <c r="DC460" s="105"/>
      <c r="DD460" s="105"/>
      <c r="DE460" s="105"/>
      <c r="DF460" s="105"/>
      <c r="DG460" s="105"/>
      <c r="DP460" s="38"/>
      <c r="DQ460" s="38"/>
      <c r="DR460" s="38"/>
      <c r="DS460" s="38"/>
      <c r="DT460" s="38"/>
      <c r="DU460" s="38"/>
      <c r="DV460" s="38"/>
      <c r="DW460" s="38"/>
      <c r="DX460" s="38"/>
      <c r="DY460" s="38"/>
      <c r="DZ460" s="38"/>
      <c r="EA460" s="38"/>
      <c r="EB460" s="38"/>
      <c r="EC460" s="38"/>
      <c r="ED460" s="38"/>
      <c r="EE460" s="38"/>
      <c r="EF460" s="38"/>
      <c r="EG460" s="38"/>
      <c r="EH460" s="38"/>
      <c r="EI460" s="38"/>
      <c r="EJ460" s="38"/>
      <c r="EK460" s="38"/>
      <c r="EL460" s="38"/>
      <c r="EM460" s="38"/>
      <c r="EN460" s="38"/>
      <c r="EO460" s="38"/>
      <c r="EP460" s="38"/>
      <c r="EQ460" s="38"/>
      <c r="ER460" s="38"/>
      <c r="ES460" s="38"/>
      <c r="FB460" s="11"/>
      <c r="FC460" s="11"/>
      <c r="FD460" s="11"/>
    </row>
    <row r="461" spans="34:160" x14ac:dyDescent="0.25">
      <c r="AH461" s="55">
        <v>4.9099999999999389</v>
      </c>
      <c r="AI461" s="11">
        <v>6</v>
      </c>
      <c r="CX461" s="105"/>
      <c r="CY461" s="105"/>
      <c r="CZ461" s="105"/>
      <c r="DA461" s="105"/>
      <c r="DB461" s="105"/>
      <c r="DC461" s="105"/>
      <c r="DD461" s="105"/>
      <c r="DE461" s="105"/>
      <c r="DF461" s="105"/>
      <c r="DG461" s="105"/>
      <c r="DP461" s="38"/>
      <c r="DQ461" s="38"/>
      <c r="DR461" s="38"/>
      <c r="DS461" s="38"/>
      <c r="DT461" s="38"/>
      <c r="DU461" s="38"/>
      <c r="DV461" s="38"/>
      <c r="DW461" s="38"/>
      <c r="DX461" s="38"/>
      <c r="DY461" s="38"/>
      <c r="DZ461" s="38"/>
      <c r="EA461" s="38"/>
      <c r="EB461" s="38"/>
      <c r="EC461" s="38"/>
      <c r="ED461" s="38"/>
      <c r="EE461" s="38"/>
      <c r="EF461" s="38"/>
      <c r="EG461" s="38"/>
      <c r="EH461" s="38"/>
      <c r="EI461" s="38"/>
      <c r="EJ461" s="38"/>
      <c r="EK461" s="38"/>
      <c r="EL461" s="38"/>
      <c r="EM461" s="38"/>
      <c r="EN461" s="38"/>
      <c r="EO461" s="38"/>
      <c r="EP461" s="38"/>
      <c r="EQ461" s="38"/>
      <c r="ER461" s="38"/>
      <c r="ES461" s="38"/>
      <c r="FB461" s="11"/>
      <c r="FC461" s="11"/>
      <c r="FD461" s="11"/>
    </row>
    <row r="462" spans="34:160" x14ac:dyDescent="0.25">
      <c r="AH462" s="55">
        <v>4.9199999999999386</v>
      </c>
      <c r="AI462" s="11">
        <v>6</v>
      </c>
      <c r="CX462" s="105"/>
      <c r="CY462" s="105"/>
      <c r="CZ462" s="105"/>
      <c r="DA462" s="105"/>
      <c r="DB462" s="105"/>
      <c r="DC462" s="105"/>
      <c r="DD462" s="105"/>
      <c r="DE462" s="105"/>
      <c r="DF462" s="105"/>
      <c r="DG462" s="105"/>
      <c r="DP462" s="38"/>
      <c r="DQ462" s="38"/>
      <c r="DR462" s="38"/>
      <c r="DS462" s="38"/>
      <c r="DT462" s="38"/>
      <c r="DU462" s="38"/>
      <c r="DV462" s="38"/>
      <c r="DW462" s="38"/>
      <c r="DX462" s="38"/>
      <c r="DY462" s="38"/>
      <c r="DZ462" s="38"/>
      <c r="EA462" s="38"/>
      <c r="EB462" s="38"/>
      <c r="EC462" s="38"/>
      <c r="ED462" s="38"/>
      <c r="EE462" s="38"/>
      <c r="EF462" s="38"/>
      <c r="EG462" s="38"/>
      <c r="EH462" s="38"/>
      <c r="EI462" s="38"/>
      <c r="EJ462" s="38"/>
      <c r="EK462" s="38"/>
      <c r="EL462" s="38"/>
      <c r="EM462" s="38"/>
      <c r="EN462" s="38"/>
      <c r="EO462" s="38"/>
      <c r="EP462" s="38"/>
      <c r="EQ462" s="38"/>
      <c r="ER462" s="38"/>
      <c r="ES462" s="38"/>
      <c r="FB462" s="11"/>
      <c r="FC462" s="11"/>
      <c r="FD462" s="11"/>
    </row>
    <row r="463" spans="34:160" x14ac:dyDescent="0.25">
      <c r="AH463" s="55">
        <v>4.9299999999999384</v>
      </c>
      <c r="AI463" s="11">
        <v>6</v>
      </c>
      <c r="CX463" s="105"/>
      <c r="CY463" s="105"/>
      <c r="CZ463" s="105"/>
      <c r="DA463" s="105"/>
      <c r="DB463" s="105"/>
      <c r="DC463" s="105"/>
      <c r="DD463" s="105"/>
      <c r="DE463" s="105"/>
      <c r="DF463" s="105"/>
      <c r="DG463" s="105"/>
      <c r="DP463" s="38"/>
      <c r="DQ463" s="38"/>
      <c r="DR463" s="38"/>
      <c r="DS463" s="38"/>
      <c r="DT463" s="38"/>
      <c r="DU463" s="38"/>
      <c r="DV463" s="38"/>
      <c r="DW463" s="38"/>
      <c r="DX463" s="38"/>
      <c r="DY463" s="38"/>
      <c r="DZ463" s="38"/>
      <c r="EA463" s="38"/>
      <c r="EB463" s="38"/>
      <c r="EC463" s="38"/>
      <c r="ED463" s="38"/>
      <c r="EE463" s="38"/>
      <c r="EF463" s="38"/>
      <c r="EG463" s="38"/>
      <c r="EH463" s="38"/>
      <c r="EI463" s="38"/>
      <c r="EJ463" s="38"/>
      <c r="EK463" s="38"/>
      <c r="EL463" s="38"/>
      <c r="EM463" s="38"/>
      <c r="EN463" s="38"/>
      <c r="EO463" s="38"/>
      <c r="EP463" s="38"/>
      <c r="EQ463" s="38"/>
      <c r="ER463" s="38"/>
      <c r="ES463" s="38"/>
      <c r="FB463" s="11"/>
      <c r="FC463" s="11"/>
      <c r="FD463" s="11"/>
    </row>
    <row r="464" spans="34:160" x14ac:dyDescent="0.25">
      <c r="AH464" s="55">
        <v>4.9399999999999382</v>
      </c>
      <c r="AI464" s="11">
        <v>6</v>
      </c>
      <c r="CX464" s="105"/>
      <c r="CY464" s="105"/>
      <c r="CZ464" s="105"/>
      <c r="DA464" s="105"/>
      <c r="DB464" s="105"/>
      <c r="DC464" s="105"/>
      <c r="DD464" s="105"/>
      <c r="DE464" s="105"/>
      <c r="DF464" s="105"/>
      <c r="DG464" s="105"/>
      <c r="DP464" s="38"/>
      <c r="DQ464" s="38"/>
      <c r="DR464" s="38"/>
      <c r="DS464" s="38"/>
      <c r="DT464" s="38"/>
      <c r="DU464" s="38"/>
      <c r="DV464" s="38"/>
      <c r="DW464" s="38"/>
      <c r="DX464" s="38"/>
      <c r="DY464" s="38"/>
      <c r="DZ464" s="38"/>
      <c r="EA464" s="38"/>
      <c r="EB464" s="38"/>
      <c r="EC464" s="38"/>
      <c r="ED464" s="38"/>
      <c r="EE464" s="38"/>
      <c r="EF464" s="38"/>
      <c r="EG464" s="38"/>
      <c r="EH464" s="38"/>
      <c r="EI464" s="38"/>
      <c r="EJ464" s="38"/>
      <c r="EK464" s="38"/>
      <c r="EL464" s="38"/>
      <c r="EM464" s="38"/>
      <c r="EN464" s="38"/>
      <c r="EO464" s="38"/>
      <c r="EP464" s="38"/>
      <c r="EQ464" s="38"/>
      <c r="ER464" s="38"/>
      <c r="ES464" s="38"/>
      <c r="FB464" s="11"/>
      <c r="FC464" s="11"/>
      <c r="FD464" s="11"/>
    </row>
    <row r="465" spans="34:160" x14ac:dyDescent="0.25">
      <c r="AH465" s="55">
        <v>4.949999999999938</v>
      </c>
      <c r="AI465" s="11">
        <v>6</v>
      </c>
      <c r="CX465" s="105"/>
      <c r="CY465" s="105"/>
      <c r="CZ465" s="105"/>
      <c r="DA465" s="105"/>
      <c r="DB465" s="105"/>
      <c r="DC465" s="105"/>
      <c r="DD465" s="105"/>
      <c r="DE465" s="105"/>
      <c r="DF465" s="105"/>
      <c r="DG465" s="105"/>
      <c r="DP465" s="38"/>
      <c r="DQ465" s="38"/>
      <c r="DR465" s="38"/>
      <c r="DS465" s="38"/>
      <c r="DT465" s="38"/>
      <c r="DU465" s="38"/>
      <c r="DV465" s="38"/>
      <c r="DW465" s="38"/>
      <c r="DX465" s="38"/>
      <c r="DY465" s="38"/>
      <c r="DZ465" s="38"/>
      <c r="EA465" s="38"/>
      <c r="EB465" s="38"/>
      <c r="EC465" s="38"/>
      <c r="ED465" s="38"/>
      <c r="EE465" s="38"/>
      <c r="EF465" s="38"/>
      <c r="EG465" s="38"/>
      <c r="EH465" s="38"/>
      <c r="EI465" s="38"/>
      <c r="EJ465" s="38"/>
      <c r="EK465" s="38"/>
      <c r="EL465" s="38"/>
      <c r="EM465" s="38"/>
      <c r="EN465" s="38"/>
      <c r="EO465" s="38"/>
      <c r="EP465" s="38"/>
      <c r="EQ465" s="38"/>
      <c r="ER465" s="38"/>
      <c r="ES465" s="38"/>
      <c r="FB465" s="11"/>
      <c r="FC465" s="11"/>
      <c r="FD465" s="11"/>
    </row>
    <row r="466" spans="34:160" x14ac:dyDescent="0.25">
      <c r="AH466" s="55">
        <v>4.9599999999999378</v>
      </c>
      <c r="AI466" s="11">
        <v>6</v>
      </c>
      <c r="CX466" s="105"/>
      <c r="CY466" s="105"/>
      <c r="CZ466" s="105"/>
      <c r="DA466" s="105"/>
      <c r="DB466" s="105"/>
      <c r="DC466" s="105"/>
      <c r="DD466" s="105"/>
      <c r="DE466" s="105"/>
      <c r="DF466" s="105"/>
      <c r="DG466" s="105"/>
      <c r="DP466" s="38"/>
      <c r="DQ466" s="38"/>
      <c r="DR466" s="38"/>
      <c r="DS466" s="38"/>
      <c r="DT466" s="38"/>
      <c r="DU466" s="38"/>
      <c r="DV466" s="38"/>
      <c r="DW466" s="38"/>
      <c r="DX466" s="38"/>
      <c r="DY466" s="38"/>
      <c r="DZ466" s="38"/>
      <c r="EA466" s="38"/>
      <c r="EB466" s="38"/>
      <c r="EC466" s="38"/>
      <c r="ED466" s="38"/>
      <c r="EE466" s="38"/>
      <c r="EF466" s="38"/>
      <c r="EG466" s="38"/>
      <c r="EH466" s="38"/>
      <c r="EI466" s="38"/>
      <c r="EJ466" s="38"/>
      <c r="EK466" s="38"/>
      <c r="EL466" s="38"/>
      <c r="EM466" s="38"/>
      <c r="EN466" s="38"/>
      <c r="EO466" s="38"/>
      <c r="EP466" s="38"/>
      <c r="EQ466" s="38"/>
      <c r="ER466" s="38"/>
      <c r="ES466" s="38"/>
      <c r="FB466" s="11"/>
      <c r="FC466" s="11"/>
      <c r="FD466" s="11"/>
    </row>
    <row r="467" spans="34:160" x14ac:dyDescent="0.25">
      <c r="AH467" s="55">
        <v>4.9699999999999376</v>
      </c>
      <c r="AI467" s="11">
        <v>6</v>
      </c>
      <c r="CX467" s="105"/>
      <c r="CY467" s="105"/>
      <c r="CZ467" s="105"/>
      <c r="DA467" s="105"/>
      <c r="DB467" s="105"/>
      <c r="DC467" s="105"/>
      <c r="DD467" s="105"/>
      <c r="DE467" s="105"/>
      <c r="DF467" s="105"/>
      <c r="DG467" s="105"/>
      <c r="DP467" s="38"/>
      <c r="DQ467" s="38"/>
      <c r="DR467" s="38"/>
      <c r="DS467" s="38"/>
      <c r="DT467" s="38"/>
      <c r="DU467" s="38"/>
      <c r="DV467" s="38"/>
      <c r="DW467" s="38"/>
      <c r="DX467" s="38"/>
      <c r="DY467" s="38"/>
      <c r="DZ467" s="38"/>
      <c r="EA467" s="38"/>
      <c r="EB467" s="38"/>
      <c r="EC467" s="38"/>
      <c r="ED467" s="38"/>
      <c r="EE467" s="38"/>
      <c r="EF467" s="38"/>
      <c r="EG467" s="38"/>
      <c r="EH467" s="38"/>
      <c r="EI467" s="38"/>
      <c r="EJ467" s="38"/>
      <c r="EK467" s="38"/>
      <c r="EL467" s="38"/>
      <c r="EM467" s="38"/>
      <c r="EN467" s="38"/>
      <c r="EO467" s="38"/>
      <c r="EP467" s="38"/>
      <c r="EQ467" s="38"/>
      <c r="ER467" s="38"/>
      <c r="ES467" s="38"/>
      <c r="FB467" s="11"/>
      <c r="FC467" s="11"/>
      <c r="FD467" s="11"/>
    </row>
    <row r="468" spans="34:160" x14ac:dyDescent="0.25">
      <c r="AH468" s="55">
        <v>4.9799999999999374</v>
      </c>
      <c r="AI468" s="11">
        <v>6</v>
      </c>
      <c r="CX468" s="105"/>
      <c r="CY468" s="105"/>
      <c r="CZ468" s="105"/>
      <c r="DA468" s="105"/>
      <c r="DB468" s="105"/>
      <c r="DC468" s="105"/>
      <c r="DD468" s="105"/>
      <c r="DE468" s="105"/>
      <c r="DF468" s="105"/>
      <c r="DG468" s="105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FB468" s="11"/>
      <c r="FC468" s="11"/>
      <c r="FD468" s="11"/>
    </row>
    <row r="469" spans="34:160" x14ac:dyDescent="0.25">
      <c r="AH469" s="55">
        <v>4.9899999999999372</v>
      </c>
      <c r="AI469" s="11">
        <v>6</v>
      </c>
      <c r="CX469" s="105"/>
      <c r="CY469" s="105"/>
      <c r="CZ469" s="105"/>
      <c r="DA469" s="105"/>
      <c r="DB469" s="105"/>
      <c r="DC469" s="105"/>
      <c r="DD469" s="105"/>
      <c r="DE469" s="105"/>
      <c r="DF469" s="105"/>
      <c r="DG469" s="105"/>
      <c r="DP469" s="38"/>
      <c r="DQ469" s="38"/>
      <c r="DR469" s="38"/>
      <c r="DS469" s="38"/>
      <c r="DT469" s="38"/>
      <c r="DU469" s="38"/>
      <c r="DV469" s="38"/>
      <c r="DW469" s="38"/>
      <c r="DX469" s="38"/>
      <c r="DY469" s="38"/>
      <c r="DZ469" s="38"/>
      <c r="EA469" s="38"/>
      <c r="EB469" s="38"/>
      <c r="EC469" s="38"/>
      <c r="ED469" s="38"/>
      <c r="EE469" s="38"/>
      <c r="EF469" s="38"/>
      <c r="EG469" s="38"/>
      <c r="EH469" s="38"/>
      <c r="EI469" s="38"/>
      <c r="EJ469" s="38"/>
      <c r="EK469" s="38"/>
      <c r="EL469" s="38"/>
      <c r="EM469" s="38"/>
      <c r="EN469" s="38"/>
      <c r="EO469" s="38"/>
      <c r="EP469" s="38"/>
      <c r="EQ469" s="38"/>
      <c r="ER469" s="38"/>
      <c r="ES469" s="38"/>
      <c r="FB469" s="11"/>
      <c r="FC469" s="11"/>
      <c r="FD469" s="11"/>
    </row>
    <row r="470" spans="34:160" x14ac:dyDescent="0.25">
      <c r="AH470" s="55">
        <v>4.9999999999999369</v>
      </c>
      <c r="AI470" s="11">
        <v>6</v>
      </c>
      <c r="CX470" s="105"/>
      <c r="CY470" s="105"/>
      <c r="CZ470" s="105"/>
      <c r="DA470" s="105"/>
      <c r="DB470" s="105"/>
      <c r="DC470" s="105"/>
      <c r="DD470" s="105"/>
      <c r="DE470" s="105"/>
      <c r="DF470" s="105"/>
      <c r="DG470" s="105"/>
      <c r="DP470" s="38"/>
      <c r="DQ470" s="38"/>
      <c r="DR470" s="38"/>
      <c r="DS470" s="38"/>
      <c r="DT470" s="38"/>
      <c r="DU470" s="38"/>
      <c r="DV470" s="38"/>
      <c r="DW470" s="38"/>
      <c r="DX470" s="38"/>
      <c r="DY470" s="38"/>
      <c r="DZ470" s="38"/>
      <c r="EA470" s="38"/>
      <c r="EB470" s="38"/>
      <c r="EC470" s="38"/>
      <c r="ED470" s="38"/>
      <c r="EE470" s="38"/>
      <c r="EF470" s="38"/>
      <c r="EG470" s="38"/>
      <c r="EH470" s="38"/>
      <c r="EI470" s="38"/>
      <c r="EJ470" s="38"/>
      <c r="EK470" s="38"/>
      <c r="EL470" s="38"/>
      <c r="EM470" s="38"/>
      <c r="EN470" s="38"/>
      <c r="EO470" s="38"/>
      <c r="EP470" s="38"/>
      <c r="EQ470" s="38"/>
      <c r="ER470" s="38"/>
      <c r="ES470" s="38"/>
      <c r="FB470" s="11"/>
      <c r="FC470" s="11"/>
      <c r="FD470" s="11"/>
    </row>
    <row r="471" spans="34:160" x14ac:dyDescent="0.25">
      <c r="AH471" s="55">
        <v>5.0099999999999367</v>
      </c>
      <c r="AI471" s="11">
        <v>6</v>
      </c>
      <c r="CX471" s="105"/>
      <c r="CY471" s="105"/>
      <c r="CZ471" s="105"/>
      <c r="DA471" s="105"/>
      <c r="DB471" s="105"/>
      <c r="DC471" s="105"/>
      <c r="DD471" s="105"/>
      <c r="DE471" s="105"/>
      <c r="DF471" s="105"/>
      <c r="DG471" s="105"/>
      <c r="DP471" s="38"/>
      <c r="DQ471" s="38"/>
      <c r="DR471" s="38"/>
      <c r="DS471" s="38"/>
      <c r="DT471" s="38"/>
      <c r="DU471" s="38"/>
      <c r="DV471" s="38"/>
      <c r="DW471" s="38"/>
      <c r="DX471" s="38"/>
      <c r="DY471" s="38"/>
      <c r="DZ471" s="38"/>
      <c r="EA471" s="38"/>
      <c r="EB471" s="38"/>
      <c r="EC471" s="38"/>
      <c r="ED471" s="38"/>
      <c r="EE471" s="38"/>
      <c r="EF471" s="38"/>
      <c r="EG471" s="38"/>
      <c r="EH471" s="38"/>
      <c r="EI471" s="38"/>
      <c r="EJ471" s="38"/>
      <c r="EK471" s="38"/>
      <c r="EL471" s="38"/>
      <c r="EM471" s="38"/>
      <c r="EN471" s="38"/>
      <c r="EO471" s="38"/>
      <c r="EP471" s="38"/>
      <c r="EQ471" s="38"/>
      <c r="ER471" s="38"/>
      <c r="ES471" s="38"/>
      <c r="FB471" s="11"/>
      <c r="FC471" s="11"/>
      <c r="FD471" s="11"/>
    </row>
    <row r="472" spans="34:160" x14ac:dyDescent="0.25">
      <c r="AH472" s="55">
        <v>5.0199999999999365</v>
      </c>
      <c r="AI472" s="11">
        <v>6</v>
      </c>
      <c r="CX472" s="105"/>
      <c r="CY472" s="105"/>
      <c r="CZ472" s="105"/>
      <c r="DA472" s="105"/>
      <c r="DB472" s="105"/>
      <c r="DC472" s="105"/>
      <c r="DD472" s="105"/>
      <c r="DE472" s="105"/>
      <c r="DF472" s="105"/>
      <c r="DG472" s="105"/>
      <c r="DP472" s="38"/>
      <c r="DQ472" s="38"/>
      <c r="DR472" s="38"/>
      <c r="DS472" s="38"/>
      <c r="DT472" s="38"/>
      <c r="DU472" s="38"/>
      <c r="DV472" s="38"/>
      <c r="DW472" s="38"/>
      <c r="DX472" s="38"/>
      <c r="DY472" s="38"/>
      <c r="DZ472" s="38"/>
      <c r="EA472" s="38"/>
      <c r="EB472" s="38"/>
      <c r="EC472" s="38"/>
      <c r="ED472" s="38"/>
      <c r="EE472" s="38"/>
      <c r="EF472" s="38"/>
      <c r="EG472" s="38"/>
      <c r="EH472" s="38"/>
      <c r="EI472" s="38"/>
      <c r="EJ472" s="38"/>
      <c r="EK472" s="38"/>
      <c r="EL472" s="38"/>
      <c r="EM472" s="38"/>
      <c r="EN472" s="38"/>
      <c r="EO472" s="38"/>
      <c r="EP472" s="38"/>
      <c r="EQ472" s="38"/>
      <c r="ER472" s="38"/>
      <c r="ES472" s="38"/>
      <c r="FB472" s="11"/>
      <c r="FC472" s="11"/>
      <c r="FD472" s="11"/>
    </row>
    <row r="473" spans="34:160" x14ac:dyDescent="0.25">
      <c r="AH473" s="55">
        <v>5.0299999999999363</v>
      </c>
      <c r="AI473" s="11">
        <v>6</v>
      </c>
      <c r="CX473" s="105"/>
      <c r="CY473" s="105"/>
      <c r="CZ473" s="105"/>
      <c r="DA473" s="105"/>
      <c r="DB473" s="105"/>
      <c r="DC473" s="105"/>
      <c r="DD473" s="105"/>
      <c r="DE473" s="105"/>
      <c r="DF473" s="105"/>
      <c r="DG473" s="105"/>
      <c r="DP473" s="38"/>
      <c r="DQ473" s="38"/>
      <c r="DR473" s="38"/>
      <c r="DS473" s="38"/>
      <c r="DT473" s="38"/>
      <c r="DU473" s="38"/>
      <c r="DV473" s="38"/>
      <c r="DW473" s="38"/>
      <c r="DX473" s="38"/>
      <c r="DY473" s="38"/>
      <c r="DZ473" s="38"/>
      <c r="EA473" s="38"/>
      <c r="EB473" s="38"/>
      <c r="EC473" s="38"/>
      <c r="ED473" s="38"/>
      <c r="EE473" s="38"/>
      <c r="EF473" s="38"/>
      <c r="EG473" s="38"/>
      <c r="EH473" s="38"/>
      <c r="EI473" s="38"/>
      <c r="EJ473" s="38"/>
      <c r="EK473" s="38"/>
      <c r="EL473" s="38"/>
      <c r="EM473" s="38"/>
      <c r="EN473" s="38"/>
      <c r="EO473" s="38"/>
      <c r="EP473" s="38"/>
      <c r="EQ473" s="38"/>
      <c r="ER473" s="38"/>
      <c r="ES473" s="38"/>
      <c r="FB473" s="11"/>
      <c r="FC473" s="11"/>
      <c r="FD473" s="11"/>
    </row>
    <row r="474" spans="34:160" x14ac:dyDescent="0.25">
      <c r="AH474" s="55">
        <v>5.0399999999999361</v>
      </c>
      <c r="AI474" s="11">
        <v>6</v>
      </c>
      <c r="CX474" s="105"/>
      <c r="CY474" s="105"/>
      <c r="CZ474" s="105"/>
      <c r="DA474" s="105"/>
      <c r="DB474" s="105"/>
      <c r="DC474" s="105"/>
      <c r="DD474" s="105"/>
      <c r="DE474" s="105"/>
      <c r="DF474" s="105"/>
      <c r="DG474" s="105"/>
      <c r="DP474" s="38"/>
      <c r="DQ474" s="38"/>
      <c r="DR474" s="38"/>
      <c r="DS474" s="38"/>
      <c r="DT474" s="38"/>
      <c r="DU474" s="38"/>
      <c r="DV474" s="38"/>
      <c r="DW474" s="38"/>
      <c r="DX474" s="38"/>
      <c r="DY474" s="38"/>
      <c r="DZ474" s="38"/>
      <c r="EA474" s="38"/>
      <c r="EB474" s="38"/>
      <c r="EC474" s="38"/>
      <c r="ED474" s="38"/>
      <c r="EE474" s="38"/>
      <c r="EF474" s="38"/>
      <c r="EG474" s="38"/>
      <c r="EH474" s="38"/>
      <c r="EI474" s="38"/>
      <c r="EJ474" s="38"/>
      <c r="EK474" s="38"/>
      <c r="EL474" s="38"/>
      <c r="EM474" s="38"/>
      <c r="EN474" s="38"/>
      <c r="EO474" s="38"/>
      <c r="EP474" s="38"/>
      <c r="EQ474" s="38"/>
      <c r="ER474" s="38"/>
      <c r="ES474" s="38"/>
      <c r="FB474" s="11"/>
      <c r="FC474" s="11"/>
      <c r="FD474" s="11"/>
    </row>
    <row r="475" spans="34:160" x14ac:dyDescent="0.25">
      <c r="AH475" s="55">
        <v>5.0499999999999359</v>
      </c>
      <c r="AI475" s="11">
        <v>6</v>
      </c>
      <c r="CX475" s="105"/>
      <c r="CY475" s="105"/>
      <c r="CZ475" s="105"/>
      <c r="DA475" s="105"/>
      <c r="DB475" s="105"/>
      <c r="DC475" s="105"/>
      <c r="DD475" s="105"/>
      <c r="DE475" s="105"/>
      <c r="DF475" s="105"/>
      <c r="DG475" s="105"/>
      <c r="DP475" s="38"/>
      <c r="DQ475" s="38"/>
      <c r="DR475" s="38"/>
      <c r="DS475" s="38"/>
      <c r="DT475" s="38"/>
      <c r="DU475" s="38"/>
      <c r="DV475" s="38"/>
      <c r="DW475" s="38"/>
      <c r="DX475" s="38"/>
      <c r="DY475" s="38"/>
      <c r="DZ475" s="38"/>
      <c r="EA475" s="38"/>
      <c r="EB475" s="38"/>
      <c r="EC475" s="38"/>
      <c r="ED475" s="38"/>
      <c r="EE475" s="38"/>
      <c r="EF475" s="38"/>
      <c r="EG475" s="38"/>
      <c r="EH475" s="38"/>
      <c r="EI475" s="38"/>
      <c r="EJ475" s="38"/>
      <c r="EK475" s="38"/>
      <c r="EL475" s="38"/>
      <c r="EM475" s="38"/>
      <c r="EN475" s="38"/>
      <c r="EO475" s="38"/>
      <c r="EP475" s="38"/>
      <c r="EQ475" s="38"/>
      <c r="ER475" s="38"/>
      <c r="ES475" s="38"/>
      <c r="FB475" s="11"/>
      <c r="FC475" s="11"/>
      <c r="FD475" s="11"/>
    </row>
    <row r="476" spans="34:160" x14ac:dyDescent="0.25">
      <c r="AH476" s="55">
        <v>5.0599999999999357</v>
      </c>
      <c r="AI476" s="11">
        <v>6</v>
      </c>
      <c r="CX476" s="105"/>
      <c r="CY476" s="105"/>
      <c r="CZ476" s="105"/>
      <c r="DA476" s="105"/>
      <c r="DB476" s="105"/>
      <c r="DC476" s="105"/>
      <c r="DD476" s="105"/>
      <c r="DE476" s="105"/>
      <c r="DF476" s="105"/>
      <c r="DG476" s="105"/>
      <c r="DP476" s="38"/>
      <c r="DQ476" s="38"/>
      <c r="DR476" s="38"/>
      <c r="DS476" s="38"/>
      <c r="DT476" s="38"/>
      <c r="DU476" s="38"/>
      <c r="DV476" s="38"/>
      <c r="DW476" s="38"/>
      <c r="DX476" s="38"/>
      <c r="DY476" s="38"/>
      <c r="DZ476" s="38"/>
      <c r="EA476" s="38"/>
      <c r="EB476" s="38"/>
      <c r="EC476" s="38"/>
      <c r="ED476" s="38"/>
      <c r="EE476" s="38"/>
      <c r="EF476" s="38"/>
      <c r="EG476" s="38"/>
      <c r="EH476" s="38"/>
      <c r="EI476" s="38"/>
      <c r="EJ476" s="38"/>
      <c r="EK476" s="38"/>
      <c r="EL476" s="38"/>
      <c r="EM476" s="38"/>
      <c r="EN476" s="38"/>
      <c r="EO476" s="38"/>
      <c r="EP476" s="38"/>
      <c r="EQ476" s="38"/>
      <c r="ER476" s="38"/>
      <c r="ES476" s="38"/>
      <c r="FB476" s="11"/>
      <c r="FC476" s="11"/>
      <c r="FD476" s="11"/>
    </row>
    <row r="477" spans="34:160" x14ac:dyDescent="0.25">
      <c r="AH477" s="55">
        <v>5.0699999999999354</v>
      </c>
      <c r="AI477" s="11">
        <v>6</v>
      </c>
      <c r="CX477" s="105"/>
      <c r="CY477" s="105"/>
      <c r="CZ477" s="105"/>
      <c r="DA477" s="105"/>
      <c r="DB477" s="105"/>
      <c r="DC477" s="105"/>
      <c r="DD477" s="105"/>
      <c r="DE477" s="105"/>
      <c r="DF477" s="105"/>
      <c r="DG477" s="105"/>
      <c r="DP477" s="38"/>
      <c r="DQ477" s="38"/>
      <c r="DR477" s="38"/>
      <c r="DS477" s="38"/>
      <c r="DT477" s="38"/>
      <c r="DU477" s="38"/>
      <c r="DV477" s="38"/>
      <c r="DW477" s="38"/>
      <c r="DX477" s="38"/>
      <c r="DY477" s="38"/>
      <c r="DZ477" s="38"/>
      <c r="EA477" s="38"/>
      <c r="EB477" s="38"/>
      <c r="EC477" s="38"/>
      <c r="ED477" s="38"/>
      <c r="EE477" s="38"/>
      <c r="EF477" s="38"/>
      <c r="EG477" s="38"/>
      <c r="EH477" s="38"/>
      <c r="EI477" s="38"/>
      <c r="EJ477" s="38"/>
      <c r="EK477" s="38"/>
      <c r="EL477" s="38"/>
      <c r="EM477" s="38"/>
      <c r="EN477" s="38"/>
      <c r="EO477" s="38"/>
      <c r="EP477" s="38"/>
      <c r="EQ477" s="38"/>
      <c r="ER477" s="38"/>
      <c r="ES477" s="38"/>
      <c r="FB477" s="11"/>
      <c r="FC477" s="11"/>
      <c r="FD477" s="11"/>
    </row>
    <row r="478" spans="34:160" x14ac:dyDescent="0.25">
      <c r="AH478" s="55">
        <v>5.0799999999999352</v>
      </c>
      <c r="AI478" s="11">
        <v>6</v>
      </c>
      <c r="CX478" s="105"/>
      <c r="CY478" s="105"/>
      <c r="CZ478" s="105"/>
      <c r="DA478" s="105"/>
      <c r="DB478" s="105"/>
      <c r="DC478" s="105"/>
      <c r="DD478" s="105"/>
      <c r="DE478" s="105"/>
      <c r="DF478" s="105"/>
      <c r="DG478" s="105"/>
      <c r="DP478" s="38"/>
      <c r="DQ478" s="38"/>
      <c r="DR478" s="38"/>
      <c r="DS478" s="38"/>
      <c r="DT478" s="38"/>
      <c r="DU478" s="38"/>
      <c r="DV478" s="38"/>
      <c r="DW478" s="38"/>
      <c r="DX478" s="38"/>
      <c r="DY478" s="38"/>
      <c r="DZ478" s="38"/>
      <c r="EA478" s="38"/>
      <c r="EB478" s="38"/>
      <c r="EC478" s="38"/>
      <c r="ED478" s="38"/>
      <c r="EE478" s="38"/>
      <c r="EF478" s="38"/>
      <c r="EG478" s="38"/>
      <c r="EH478" s="38"/>
      <c r="EI478" s="38"/>
      <c r="EJ478" s="38"/>
      <c r="EK478" s="38"/>
      <c r="EL478" s="38"/>
      <c r="EM478" s="38"/>
      <c r="EN478" s="38"/>
      <c r="EO478" s="38"/>
      <c r="EP478" s="38"/>
      <c r="EQ478" s="38"/>
      <c r="ER478" s="38"/>
      <c r="ES478" s="38"/>
      <c r="FB478" s="11"/>
      <c r="FC478" s="11"/>
      <c r="FD478" s="11"/>
    </row>
    <row r="479" spans="34:160" x14ac:dyDescent="0.25">
      <c r="AH479" s="55">
        <v>5.089999999999935</v>
      </c>
      <c r="AI479" s="11">
        <v>6</v>
      </c>
      <c r="CX479" s="105"/>
      <c r="CY479" s="105"/>
      <c r="CZ479" s="105"/>
      <c r="DA479" s="105"/>
      <c r="DB479" s="105"/>
      <c r="DC479" s="105"/>
      <c r="DD479" s="105"/>
      <c r="DE479" s="105"/>
      <c r="DF479" s="105"/>
      <c r="DG479" s="105"/>
      <c r="DP479" s="38"/>
      <c r="DQ479" s="38"/>
      <c r="DR479" s="38"/>
      <c r="DS479" s="38"/>
      <c r="DT479" s="38"/>
      <c r="DU479" s="38"/>
      <c r="DV479" s="38"/>
      <c r="DW479" s="38"/>
      <c r="DX479" s="38"/>
      <c r="DY479" s="38"/>
      <c r="DZ479" s="38"/>
      <c r="EA479" s="38"/>
      <c r="EB479" s="38"/>
      <c r="EC479" s="38"/>
      <c r="ED479" s="38"/>
      <c r="EE479" s="38"/>
      <c r="EF479" s="38"/>
      <c r="EG479" s="38"/>
      <c r="EH479" s="38"/>
      <c r="EI479" s="38"/>
      <c r="EJ479" s="38"/>
      <c r="EK479" s="38"/>
      <c r="EL479" s="38"/>
      <c r="EM479" s="38"/>
      <c r="EN479" s="38"/>
      <c r="EO479" s="38"/>
      <c r="EP479" s="38"/>
      <c r="EQ479" s="38"/>
      <c r="ER479" s="38"/>
      <c r="ES479" s="38"/>
      <c r="FB479" s="11"/>
      <c r="FC479" s="11"/>
      <c r="FD479" s="11"/>
    </row>
    <row r="480" spans="34:160" x14ac:dyDescent="0.25">
      <c r="AH480" s="55">
        <v>5.0999999999999348</v>
      </c>
      <c r="AI480" s="11">
        <v>6</v>
      </c>
      <c r="CX480" s="105"/>
      <c r="CY480" s="105"/>
      <c r="CZ480" s="105"/>
      <c r="DA480" s="105"/>
      <c r="DB480" s="105"/>
      <c r="DC480" s="105"/>
      <c r="DD480" s="105"/>
      <c r="DE480" s="105"/>
      <c r="DF480" s="105"/>
      <c r="DG480" s="105"/>
      <c r="DP480" s="38"/>
      <c r="DQ480" s="38"/>
      <c r="DR480" s="38"/>
      <c r="DS480" s="38"/>
      <c r="DT480" s="38"/>
      <c r="DU480" s="38"/>
      <c r="DV480" s="38"/>
      <c r="DW480" s="38"/>
      <c r="DX480" s="38"/>
      <c r="DY480" s="38"/>
      <c r="DZ480" s="38"/>
      <c r="EA480" s="38"/>
      <c r="EB480" s="38"/>
      <c r="EC480" s="38"/>
      <c r="ED480" s="38"/>
      <c r="EE480" s="38"/>
      <c r="EF480" s="38"/>
      <c r="EG480" s="38"/>
      <c r="EH480" s="38"/>
      <c r="EI480" s="38"/>
      <c r="EJ480" s="38"/>
      <c r="EK480" s="38"/>
      <c r="EL480" s="38"/>
      <c r="EM480" s="38"/>
      <c r="EN480" s="38"/>
      <c r="EO480" s="38"/>
      <c r="EP480" s="38"/>
      <c r="EQ480" s="38"/>
      <c r="ER480" s="38"/>
      <c r="ES480" s="38"/>
      <c r="FB480" s="11"/>
      <c r="FC480" s="11"/>
      <c r="FD480" s="11"/>
    </row>
    <row r="481" spans="34:160" x14ac:dyDescent="0.25">
      <c r="AH481" s="55">
        <v>5.1099999999999346</v>
      </c>
      <c r="AI481" s="11">
        <v>6</v>
      </c>
      <c r="CX481" s="105"/>
      <c r="CY481" s="105"/>
      <c r="CZ481" s="105"/>
      <c r="DA481" s="105"/>
      <c r="DB481" s="105"/>
      <c r="DC481" s="105"/>
      <c r="DD481" s="105"/>
      <c r="DE481" s="105"/>
      <c r="DF481" s="105"/>
      <c r="DG481" s="105"/>
      <c r="DP481" s="38"/>
      <c r="DQ481" s="38"/>
      <c r="DR481" s="38"/>
      <c r="DS481" s="38"/>
      <c r="DT481" s="38"/>
      <c r="DU481" s="38"/>
      <c r="DV481" s="38"/>
      <c r="DW481" s="38"/>
      <c r="DX481" s="38"/>
      <c r="DY481" s="38"/>
      <c r="DZ481" s="38"/>
      <c r="EA481" s="38"/>
      <c r="EB481" s="38"/>
      <c r="EC481" s="38"/>
      <c r="ED481" s="38"/>
      <c r="EE481" s="38"/>
      <c r="EF481" s="38"/>
      <c r="EG481" s="38"/>
      <c r="EH481" s="38"/>
      <c r="EI481" s="38"/>
      <c r="EJ481" s="38"/>
      <c r="EK481" s="38"/>
      <c r="EL481" s="38"/>
      <c r="EM481" s="38"/>
      <c r="EN481" s="38"/>
      <c r="EO481" s="38"/>
      <c r="EP481" s="38"/>
      <c r="EQ481" s="38"/>
      <c r="ER481" s="38"/>
      <c r="ES481" s="38"/>
      <c r="FB481" s="11"/>
      <c r="FC481" s="11"/>
      <c r="FD481" s="11"/>
    </row>
    <row r="482" spans="34:160" x14ac:dyDescent="0.25">
      <c r="AH482" s="55">
        <v>5.1199999999999344</v>
      </c>
      <c r="AI482" s="11">
        <v>6</v>
      </c>
      <c r="CX482" s="105"/>
      <c r="CY482" s="105"/>
      <c r="CZ482" s="105"/>
      <c r="DA482" s="105"/>
      <c r="DB482" s="105"/>
      <c r="DC482" s="105"/>
      <c r="DD482" s="105"/>
      <c r="DE482" s="105"/>
      <c r="DF482" s="105"/>
      <c r="DG482" s="105"/>
      <c r="DP482" s="38"/>
      <c r="DQ482" s="38"/>
      <c r="DR482" s="38"/>
      <c r="DS482" s="38"/>
      <c r="DT482" s="38"/>
      <c r="DU482" s="38"/>
      <c r="DV482" s="38"/>
      <c r="DW482" s="38"/>
      <c r="DX482" s="38"/>
      <c r="DY482" s="38"/>
      <c r="DZ482" s="38"/>
      <c r="EA482" s="38"/>
      <c r="EB482" s="38"/>
      <c r="EC482" s="38"/>
      <c r="ED482" s="38"/>
      <c r="EE482" s="38"/>
      <c r="EF482" s="38"/>
      <c r="EG482" s="38"/>
      <c r="EH482" s="38"/>
      <c r="EI482" s="38"/>
      <c r="EJ482" s="38"/>
      <c r="EK482" s="38"/>
      <c r="EL482" s="38"/>
      <c r="EM482" s="38"/>
      <c r="EN482" s="38"/>
      <c r="EO482" s="38"/>
      <c r="EP482" s="38"/>
      <c r="EQ482" s="38"/>
      <c r="ER482" s="38"/>
      <c r="ES482" s="38"/>
      <c r="FB482" s="11"/>
      <c r="FC482" s="11"/>
      <c r="FD482" s="11"/>
    </row>
    <row r="483" spans="34:160" x14ac:dyDescent="0.25">
      <c r="AH483" s="55">
        <v>5.1299999999999342</v>
      </c>
      <c r="AI483" s="11">
        <v>6</v>
      </c>
      <c r="CX483" s="105"/>
      <c r="CY483" s="105"/>
      <c r="CZ483" s="105"/>
      <c r="DA483" s="105"/>
      <c r="DB483" s="105"/>
      <c r="DC483" s="105"/>
      <c r="DD483" s="105"/>
      <c r="DE483" s="105"/>
      <c r="DF483" s="105"/>
      <c r="DG483" s="105"/>
      <c r="DP483" s="38"/>
      <c r="DQ483" s="38"/>
      <c r="DR483" s="38"/>
      <c r="DS483" s="38"/>
      <c r="DT483" s="38"/>
      <c r="DU483" s="38"/>
      <c r="DV483" s="38"/>
      <c r="DW483" s="38"/>
      <c r="DX483" s="38"/>
      <c r="DY483" s="38"/>
      <c r="DZ483" s="38"/>
      <c r="EA483" s="38"/>
      <c r="EB483" s="38"/>
      <c r="EC483" s="38"/>
      <c r="ED483" s="38"/>
      <c r="EE483" s="38"/>
      <c r="EF483" s="38"/>
      <c r="EG483" s="38"/>
      <c r="EH483" s="38"/>
      <c r="EI483" s="38"/>
      <c r="EJ483" s="38"/>
      <c r="EK483" s="38"/>
      <c r="EL483" s="38"/>
      <c r="EM483" s="38"/>
      <c r="EN483" s="38"/>
      <c r="EO483" s="38"/>
      <c r="EP483" s="38"/>
      <c r="EQ483" s="38"/>
      <c r="ER483" s="38"/>
      <c r="ES483" s="38"/>
      <c r="FB483" s="11"/>
      <c r="FC483" s="11"/>
      <c r="FD483" s="11"/>
    </row>
    <row r="484" spans="34:160" x14ac:dyDescent="0.25">
      <c r="AH484" s="55">
        <v>5.139999999999934</v>
      </c>
      <c r="AI484" s="11">
        <v>6</v>
      </c>
      <c r="CX484" s="105"/>
      <c r="CY484" s="105"/>
      <c r="CZ484" s="105"/>
      <c r="DA484" s="105"/>
      <c r="DB484" s="105"/>
      <c r="DC484" s="105"/>
      <c r="DD484" s="105"/>
      <c r="DE484" s="105"/>
      <c r="DF484" s="105"/>
      <c r="DG484" s="105"/>
      <c r="DP484" s="38"/>
      <c r="DQ484" s="38"/>
      <c r="DR484" s="38"/>
      <c r="DS484" s="38"/>
      <c r="DT484" s="38"/>
      <c r="DU484" s="38"/>
      <c r="DV484" s="38"/>
      <c r="DW484" s="38"/>
      <c r="DX484" s="38"/>
      <c r="DY484" s="38"/>
      <c r="DZ484" s="38"/>
      <c r="EA484" s="38"/>
      <c r="EB484" s="38"/>
      <c r="EC484" s="38"/>
      <c r="ED484" s="38"/>
      <c r="EE484" s="38"/>
      <c r="EF484" s="38"/>
      <c r="EG484" s="38"/>
      <c r="EH484" s="38"/>
      <c r="EI484" s="38"/>
      <c r="EJ484" s="38"/>
      <c r="EK484" s="38"/>
      <c r="EL484" s="38"/>
      <c r="EM484" s="38"/>
      <c r="EN484" s="38"/>
      <c r="EO484" s="38"/>
      <c r="EP484" s="38"/>
      <c r="EQ484" s="38"/>
      <c r="ER484" s="38"/>
      <c r="ES484" s="38"/>
      <c r="FB484" s="11"/>
      <c r="FC484" s="11"/>
      <c r="FD484" s="11"/>
    </row>
    <row r="485" spans="34:160" x14ac:dyDescent="0.25">
      <c r="AH485" s="55">
        <v>5.1499999999999337</v>
      </c>
      <c r="AI485" s="11">
        <v>6</v>
      </c>
      <c r="CX485" s="105"/>
      <c r="CY485" s="105"/>
      <c r="CZ485" s="105"/>
      <c r="DA485" s="105"/>
      <c r="DB485" s="105"/>
      <c r="DC485" s="105"/>
      <c r="DD485" s="105"/>
      <c r="DE485" s="105"/>
      <c r="DF485" s="105"/>
      <c r="DG485" s="105"/>
      <c r="DP485" s="38"/>
      <c r="DQ485" s="38"/>
      <c r="DR485" s="38"/>
      <c r="DS485" s="38"/>
      <c r="DT485" s="38"/>
      <c r="DU485" s="38"/>
      <c r="DV485" s="38"/>
      <c r="DW485" s="38"/>
      <c r="DX485" s="38"/>
      <c r="DY485" s="38"/>
      <c r="DZ485" s="38"/>
      <c r="EA485" s="38"/>
      <c r="EB485" s="38"/>
      <c r="EC485" s="38"/>
      <c r="ED485" s="38"/>
      <c r="EE485" s="38"/>
      <c r="EF485" s="38"/>
      <c r="EG485" s="38"/>
      <c r="EH485" s="38"/>
      <c r="EI485" s="38"/>
      <c r="EJ485" s="38"/>
      <c r="EK485" s="38"/>
      <c r="EL485" s="38"/>
      <c r="EM485" s="38"/>
      <c r="EN485" s="38"/>
      <c r="EO485" s="38"/>
      <c r="EP485" s="38"/>
      <c r="EQ485" s="38"/>
      <c r="ER485" s="38"/>
      <c r="ES485" s="38"/>
      <c r="FB485" s="11"/>
      <c r="FC485" s="11"/>
      <c r="FD485" s="11"/>
    </row>
    <row r="486" spans="34:160" x14ac:dyDescent="0.25">
      <c r="AH486" s="55">
        <v>5.1599999999999335</v>
      </c>
      <c r="AI486" s="11">
        <v>6</v>
      </c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P486" s="38"/>
      <c r="DQ486" s="38"/>
      <c r="DR486" s="38"/>
      <c r="DS486" s="38"/>
      <c r="DT486" s="38"/>
      <c r="DU486" s="38"/>
      <c r="DV486" s="38"/>
      <c r="DW486" s="38"/>
      <c r="DX486" s="38"/>
      <c r="DY486" s="38"/>
      <c r="DZ486" s="38"/>
      <c r="EA486" s="38"/>
      <c r="EB486" s="38"/>
      <c r="EC486" s="38"/>
      <c r="ED486" s="38"/>
      <c r="EE486" s="38"/>
      <c r="EF486" s="38"/>
      <c r="EG486" s="38"/>
      <c r="EH486" s="38"/>
      <c r="EI486" s="38"/>
      <c r="EJ486" s="38"/>
      <c r="EK486" s="38"/>
      <c r="EL486" s="38"/>
      <c r="EM486" s="38"/>
      <c r="EN486" s="38"/>
      <c r="EO486" s="38"/>
      <c r="EP486" s="38"/>
      <c r="EQ486" s="38"/>
      <c r="ER486" s="38"/>
      <c r="ES486" s="38"/>
      <c r="FB486" s="11"/>
      <c r="FC486" s="11"/>
      <c r="FD486" s="11"/>
    </row>
    <row r="487" spans="34:160" x14ac:dyDescent="0.25">
      <c r="AH487" s="55">
        <v>5.1699999999999333</v>
      </c>
      <c r="AI487" s="11">
        <v>6</v>
      </c>
      <c r="CX487" s="105"/>
      <c r="CY487" s="105"/>
      <c r="CZ487" s="105"/>
      <c r="DA487" s="105"/>
      <c r="DB487" s="105"/>
      <c r="DC487" s="105"/>
      <c r="DD487" s="105"/>
      <c r="DE487" s="105"/>
      <c r="DF487" s="105"/>
      <c r="DG487" s="105"/>
      <c r="DP487" s="38"/>
      <c r="DQ487" s="38"/>
      <c r="DR487" s="38"/>
      <c r="DS487" s="38"/>
      <c r="DT487" s="38"/>
      <c r="DU487" s="38"/>
      <c r="DV487" s="38"/>
      <c r="DW487" s="38"/>
      <c r="DX487" s="38"/>
      <c r="DY487" s="38"/>
      <c r="DZ487" s="38"/>
      <c r="EA487" s="38"/>
      <c r="EB487" s="38"/>
      <c r="EC487" s="38"/>
      <c r="ED487" s="38"/>
      <c r="EE487" s="38"/>
      <c r="EF487" s="38"/>
      <c r="EG487" s="38"/>
      <c r="EH487" s="38"/>
      <c r="EI487" s="38"/>
      <c r="EJ487" s="38"/>
      <c r="EK487" s="38"/>
      <c r="EL487" s="38"/>
      <c r="EM487" s="38"/>
      <c r="EN487" s="38"/>
      <c r="EO487" s="38"/>
      <c r="EP487" s="38"/>
      <c r="EQ487" s="38"/>
      <c r="ER487" s="38"/>
      <c r="ES487" s="38"/>
      <c r="FB487" s="11"/>
      <c r="FC487" s="11"/>
      <c r="FD487" s="11"/>
    </row>
    <row r="488" spans="34:160" x14ac:dyDescent="0.25">
      <c r="AH488" s="55">
        <v>5.1799999999999331</v>
      </c>
      <c r="AI488" s="11">
        <v>6</v>
      </c>
      <c r="CX488" s="105"/>
      <c r="CY488" s="105"/>
      <c r="CZ488" s="105"/>
      <c r="DA488" s="105"/>
      <c r="DB488" s="105"/>
      <c r="DC488" s="105"/>
      <c r="DD488" s="105"/>
      <c r="DE488" s="105"/>
      <c r="DF488" s="105"/>
      <c r="DG488" s="105"/>
      <c r="DP488" s="38"/>
      <c r="DQ488" s="38"/>
      <c r="DR488" s="38"/>
      <c r="DS488" s="38"/>
      <c r="DT488" s="38"/>
      <c r="DU488" s="38"/>
      <c r="DV488" s="38"/>
      <c r="DW488" s="38"/>
      <c r="DX488" s="38"/>
      <c r="DY488" s="38"/>
      <c r="DZ488" s="38"/>
      <c r="EA488" s="38"/>
      <c r="EB488" s="38"/>
      <c r="EC488" s="38"/>
      <c r="ED488" s="38"/>
      <c r="EE488" s="38"/>
      <c r="EF488" s="38"/>
      <c r="EG488" s="38"/>
      <c r="EH488" s="38"/>
      <c r="EI488" s="38"/>
      <c r="EJ488" s="38"/>
      <c r="EK488" s="38"/>
      <c r="EL488" s="38"/>
      <c r="EM488" s="38"/>
      <c r="EN488" s="38"/>
      <c r="EO488" s="38"/>
      <c r="EP488" s="38"/>
      <c r="EQ488" s="38"/>
      <c r="ER488" s="38"/>
      <c r="ES488" s="38"/>
      <c r="FB488" s="11"/>
      <c r="FC488" s="11"/>
      <c r="FD488" s="11"/>
    </row>
    <row r="489" spans="34:160" x14ac:dyDescent="0.25">
      <c r="AH489" s="55">
        <v>5.1899999999999329</v>
      </c>
      <c r="AI489" s="11">
        <v>6</v>
      </c>
      <c r="CX489" s="105"/>
      <c r="CY489" s="105"/>
      <c r="CZ489" s="105"/>
      <c r="DA489" s="105"/>
      <c r="DB489" s="105"/>
      <c r="DC489" s="105"/>
      <c r="DD489" s="105"/>
      <c r="DE489" s="105"/>
      <c r="DF489" s="105"/>
      <c r="DG489" s="105"/>
      <c r="DP489" s="38"/>
      <c r="DQ489" s="38"/>
      <c r="DR489" s="38"/>
      <c r="DS489" s="38"/>
      <c r="DT489" s="38"/>
      <c r="DU489" s="38"/>
      <c r="DV489" s="38"/>
      <c r="DW489" s="38"/>
      <c r="DX489" s="38"/>
      <c r="DY489" s="38"/>
      <c r="DZ489" s="38"/>
      <c r="EA489" s="38"/>
      <c r="EB489" s="38"/>
      <c r="EC489" s="38"/>
      <c r="ED489" s="38"/>
      <c r="EE489" s="38"/>
      <c r="EF489" s="38"/>
      <c r="EG489" s="38"/>
      <c r="EH489" s="38"/>
      <c r="EI489" s="38"/>
      <c r="EJ489" s="38"/>
      <c r="EK489" s="38"/>
      <c r="EL489" s="38"/>
      <c r="EM489" s="38"/>
      <c r="EN489" s="38"/>
      <c r="EO489" s="38"/>
      <c r="EP489" s="38"/>
      <c r="EQ489" s="38"/>
      <c r="ER489" s="38"/>
      <c r="ES489" s="38"/>
      <c r="FB489" s="11"/>
      <c r="FC489" s="11"/>
      <c r="FD489" s="11"/>
    </row>
    <row r="490" spans="34:160" x14ac:dyDescent="0.25">
      <c r="AH490" s="55">
        <v>5.1999999999999327</v>
      </c>
      <c r="AI490" s="11">
        <v>6</v>
      </c>
      <c r="CX490" s="105"/>
      <c r="CY490" s="105"/>
      <c r="CZ490" s="105"/>
      <c r="DA490" s="105"/>
      <c r="DB490" s="105"/>
      <c r="DC490" s="105"/>
      <c r="DD490" s="105"/>
      <c r="DE490" s="105"/>
      <c r="DF490" s="105"/>
      <c r="DG490" s="105"/>
      <c r="DP490" s="38"/>
      <c r="DQ490" s="38"/>
      <c r="DR490" s="38"/>
      <c r="DS490" s="38"/>
      <c r="DT490" s="38"/>
      <c r="DU490" s="38"/>
      <c r="DV490" s="38"/>
      <c r="DW490" s="38"/>
      <c r="DX490" s="38"/>
      <c r="DY490" s="38"/>
      <c r="DZ490" s="38"/>
      <c r="EA490" s="38"/>
      <c r="EB490" s="38"/>
      <c r="EC490" s="38"/>
      <c r="ED490" s="38"/>
      <c r="EE490" s="38"/>
      <c r="EF490" s="38"/>
      <c r="EG490" s="38"/>
      <c r="EH490" s="38"/>
      <c r="EI490" s="38"/>
      <c r="EJ490" s="38"/>
      <c r="EK490" s="38"/>
      <c r="EL490" s="38"/>
      <c r="EM490" s="38"/>
      <c r="EN490" s="38"/>
      <c r="EO490" s="38"/>
      <c r="EP490" s="38"/>
      <c r="EQ490" s="38"/>
      <c r="ER490" s="38"/>
      <c r="ES490" s="38"/>
      <c r="FB490" s="11"/>
      <c r="FC490" s="11"/>
      <c r="FD490" s="11"/>
    </row>
    <row r="491" spans="34:160" x14ac:dyDescent="0.25">
      <c r="AH491" s="55">
        <v>5.2099999999999325</v>
      </c>
      <c r="AI491" s="11">
        <v>6</v>
      </c>
      <c r="CX491" s="105"/>
      <c r="CY491" s="105"/>
      <c r="CZ491" s="105"/>
      <c r="DA491" s="105"/>
      <c r="DB491" s="105"/>
      <c r="DC491" s="105"/>
      <c r="DD491" s="105"/>
      <c r="DE491" s="105"/>
      <c r="DF491" s="105"/>
      <c r="DG491" s="105"/>
      <c r="DP491" s="38"/>
      <c r="DQ491" s="38"/>
      <c r="DR491" s="38"/>
      <c r="DS491" s="38"/>
      <c r="DT491" s="38"/>
      <c r="DU491" s="38"/>
      <c r="DV491" s="38"/>
      <c r="DW491" s="38"/>
      <c r="DX491" s="38"/>
      <c r="DY491" s="38"/>
      <c r="DZ491" s="38"/>
      <c r="EA491" s="38"/>
      <c r="EB491" s="38"/>
      <c r="EC491" s="38"/>
      <c r="ED491" s="38"/>
      <c r="EE491" s="38"/>
      <c r="EF491" s="38"/>
      <c r="EG491" s="38"/>
      <c r="EH491" s="38"/>
      <c r="EI491" s="38"/>
      <c r="EJ491" s="38"/>
      <c r="EK491" s="38"/>
      <c r="EL491" s="38"/>
      <c r="EM491" s="38"/>
      <c r="EN491" s="38"/>
      <c r="EO491" s="38"/>
      <c r="EP491" s="38"/>
      <c r="EQ491" s="38"/>
      <c r="ER491" s="38"/>
      <c r="ES491" s="38"/>
      <c r="FB491" s="11"/>
      <c r="FC491" s="11"/>
      <c r="FD491" s="11"/>
    </row>
    <row r="492" spans="34:160" x14ac:dyDescent="0.25">
      <c r="AH492" s="55">
        <v>5.2199999999999322</v>
      </c>
      <c r="AI492" s="11">
        <v>6</v>
      </c>
      <c r="CX492" s="105"/>
      <c r="CY492" s="105"/>
      <c r="CZ492" s="105"/>
      <c r="DA492" s="105"/>
      <c r="DB492" s="105"/>
      <c r="DC492" s="105"/>
      <c r="DD492" s="105"/>
      <c r="DE492" s="105"/>
      <c r="DF492" s="105"/>
      <c r="DG492" s="105"/>
      <c r="DP492" s="38"/>
      <c r="DQ492" s="38"/>
      <c r="DR492" s="38"/>
      <c r="DS492" s="38"/>
      <c r="DT492" s="38"/>
      <c r="DU492" s="38"/>
      <c r="DV492" s="38"/>
      <c r="DW492" s="38"/>
      <c r="DX492" s="38"/>
      <c r="DY492" s="38"/>
      <c r="DZ492" s="38"/>
      <c r="EA492" s="38"/>
      <c r="EB492" s="38"/>
      <c r="EC492" s="38"/>
      <c r="ED492" s="38"/>
      <c r="EE492" s="38"/>
      <c r="EF492" s="38"/>
      <c r="EG492" s="38"/>
      <c r="EH492" s="38"/>
      <c r="EI492" s="38"/>
      <c r="EJ492" s="38"/>
      <c r="EK492" s="38"/>
      <c r="EL492" s="38"/>
      <c r="EM492" s="38"/>
      <c r="EN492" s="38"/>
      <c r="EO492" s="38"/>
      <c r="EP492" s="38"/>
      <c r="EQ492" s="38"/>
      <c r="ER492" s="38"/>
      <c r="ES492" s="38"/>
      <c r="FB492" s="11"/>
      <c r="FC492" s="11"/>
      <c r="FD492" s="11"/>
    </row>
    <row r="493" spans="34:160" x14ac:dyDescent="0.25">
      <c r="AH493" s="55">
        <v>5.229999999999932</v>
      </c>
      <c r="AI493" s="11">
        <v>6</v>
      </c>
      <c r="CX493" s="105"/>
      <c r="CY493" s="105"/>
      <c r="CZ493" s="105"/>
      <c r="DA493" s="105"/>
      <c r="DB493" s="105"/>
      <c r="DC493" s="105"/>
      <c r="DD493" s="105"/>
      <c r="DE493" s="105"/>
      <c r="DF493" s="105"/>
      <c r="DG493" s="105"/>
      <c r="DP493" s="38"/>
      <c r="DQ493" s="38"/>
      <c r="DR493" s="38"/>
      <c r="DS493" s="38"/>
      <c r="DT493" s="38"/>
      <c r="DU493" s="38"/>
      <c r="DV493" s="38"/>
      <c r="DW493" s="38"/>
      <c r="DX493" s="38"/>
      <c r="DY493" s="38"/>
      <c r="DZ493" s="38"/>
      <c r="EA493" s="38"/>
      <c r="EB493" s="38"/>
      <c r="EC493" s="38"/>
      <c r="ED493" s="38"/>
      <c r="EE493" s="38"/>
      <c r="EF493" s="38"/>
      <c r="EG493" s="38"/>
      <c r="EH493" s="38"/>
      <c r="EI493" s="38"/>
      <c r="EJ493" s="38"/>
      <c r="EK493" s="38"/>
      <c r="EL493" s="38"/>
      <c r="EM493" s="38"/>
      <c r="EN493" s="38"/>
      <c r="EO493" s="38"/>
      <c r="EP493" s="38"/>
      <c r="EQ493" s="38"/>
      <c r="ER493" s="38"/>
      <c r="ES493" s="38"/>
      <c r="FB493" s="11"/>
      <c r="FC493" s="11"/>
      <c r="FD493" s="11"/>
    </row>
    <row r="494" spans="34:160" x14ac:dyDescent="0.25">
      <c r="AH494" s="55">
        <v>5.2399999999999318</v>
      </c>
      <c r="AI494" s="11">
        <v>6</v>
      </c>
      <c r="CX494" s="105"/>
      <c r="CY494" s="105"/>
      <c r="CZ494" s="105"/>
      <c r="DA494" s="105"/>
      <c r="DB494" s="105"/>
      <c r="DC494" s="105"/>
      <c r="DD494" s="105"/>
      <c r="DE494" s="105"/>
      <c r="DF494" s="105"/>
      <c r="DG494" s="105"/>
      <c r="DP494" s="38"/>
      <c r="DQ494" s="38"/>
      <c r="DR494" s="38"/>
      <c r="DS494" s="38"/>
      <c r="DT494" s="38"/>
      <c r="DU494" s="38"/>
      <c r="DV494" s="38"/>
      <c r="DW494" s="38"/>
      <c r="DX494" s="38"/>
      <c r="DY494" s="38"/>
      <c r="DZ494" s="38"/>
      <c r="EA494" s="38"/>
      <c r="EB494" s="38"/>
      <c r="EC494" s="38"/>
      <c r="ED494" s="38"/>
      <c r="EE494" s="38"/>
      <c r="EF494" s="38"/>
      <c r="EG494" s="38"/>
      <c r="EH494" s="38"/>
      <c r="EI494" s="38"/>
      <c r="EJ494" s="38"/>
      <c r="EK494" s="38"/>
      <c r="EL494" s="38"/>
      <c r="EM494" s="38"/>
      <c r="EN494" s="38"/>
      <c r="EO494" s="38"/>
      <c r="EP494" s="38"/>
      <c r="EQ494" s="38"/>
      <c r="ER494" s="38"/>
      <c r="ES494" s="38"/>
      <c r="FB494" s="11"/>
      <c r="FC494" s="11"/>
      <c r="FD494" s="11"/>
    </row>
    <row r="495" spans="34:160" x14ac:dyDescent="0.25">
      <c r="AH495" s="55">
        <v>5.2499999999999316</v>
      </c>
      <c r="AI495" s="11">
        <v>6</v>
      </c>
      <c r="CX495" s="105"/>
      <c r="CY495" s="105"/>
      <c r="CZ495" s="105"/>
      <c r="DA495" s="105"/>
      <c r="DB495" s="105"/>
      <c r="DC495" s="105"/>
      <c r="DD495" s="105"/>
      <c r="DE495" s="105"/>
      <c r="DF495" s="105"/>
      <c r="DG495" s="105"/>
      <c r="DP495" s="38"/>
      <c r="DQ495" s="38"/>
      <c r="DR495" s="38"/>
      <c r="DS495" s="38"/>
      <c r="DT495" s="38"/>
      <c r="DU495" s="38"/>
      <c r="DV495" s="38"/>
      <c r="DW495" s="38"/>
      <c r="DX495" s="38"/>
      <c r="DY495" s="38"/>
      <c r="DZ495" s="38"/>
      <c r="EA495" s="38"/>
      <c r="EB495" s="38"/>
      <c r="EC495" s="38"/>
      <c r="ED495" s="38"/>
      <c r="EE495" s="38"/>
      <c r="EF495" s="38"/>
      <c r="EG495" s="38"/>
      <c r="EH495" s="38"/>
      <c r="EI495" s="38"/>
      <c r="EJ495" s="38"/>
      <c r="EK495" s="38"/>
      <c r="EL495" s="38"/>
      <c r="EM495" s="38"/>
      <c r="EN495" s="38"/>
      <c r="EO495" s="38"/>
      <c r="EP495" s="38"/>
      <c r="EQ495" s="38"/>
      <c r="ER495" s="38"/>
      <c r="ES495" s="38"/>
      <c r="FB495" s="11"/>
      <c r="FC495" s="11"/>
      <c r="FD495" s="11"/>
    </row>
    <row r="496" spans="34:160" x14ac:dyDescent="0.25">
      <c r="AH496" s="55">
        <v>5.2599999999999314</v>
      </c>
      <c r="AI496" s="11">
        <v>6</v>
      </c>
      <c r="CX496" s="105"/>
      <c r="CY496" s="105"/>
      <c r="CZ496" s="105"/>
      <c r="DA496" s="105"/>
      <c r="DB496" s="105"/>
      <c r="DC496" s="105"/>
      <c r="DD496" s="105"/>
      <c r="DE496" s="105"/>
      <c r="DF496" s="105"/>
      <c r="DG496" s="105"/>
      <c r="DP496" s="38"/>
      <c r="DQ496" s="38"/>
      <c r="DR496" s="38"/>
      <c r="DS496" s="38"/>
      <c r="DT496" s="38"/>
      <c r="DU496" s="38"/>
      <c r="DV496" s="38"/>
      <c r="DW496" s="38"/>
      <c r="DX496" s="38"/>
      <c r="DY496" s="38"/>
      <c r="DZ496" s="38"/>
      <c r="EA496" s="38"/>
      <c r="EB496" s="38"/>
      <c r="EC496" s="38"/>
      <c r="ED496" s="38"/>
      <c r="EE496" s="38"/>
      <c r="EF496" s="38"/>
      <c r="EG496" s="38"/>
      <c r="EH496" s="38"/>
      <c r="EI496" s="38"/>
      <c r="EJ496" s="38"/>
      <c r="EK496" s="38"/>
      <c r="EL496" s="38"/>
      <c r="EM496" s="38"/>
      <c r="EN496" s="38"/>
      <c r="EO496" s="38"/>
      <c r="EP496" s="38"/>
      <c r="EQ496" s="38"/>
      <c r="ER496" s="38"/>
      <c r="ES496" s="38"/>
      <c r="FB496" s="11"/>
      <c r="FC496" s="11"/>
      <c r="FD496" s="11"/>
    </row>
    <row r="497" spans="34:162" x14ac:dyDescent="0.25">
      <c r="AH497" s="55">
        <v>5.2699999999999312</v>
      </c>
      <c r="AI497" s="11">
        <v>6</v>
      </c>
      <c r="CX497" s="105"/>
      <c r="CY497" s="105"/>
      <c r="CZ497" s="105"/>
      <c r="DA497" s="105"/>
      <c r="DB497" s="105"/>
      <c r="DC497" s="105"/>
      <c r="DD497" s="105"/>
      <c r="DE497" s="105"/>
      <c r="DF497" s="105"/>
      <c r="DG497" s="105"/>
      <c r="DP497" s="38"/>
      <c r="DQ497" s="38"/>
      <c r="DR497" s="38"/>
      <c r="DS497" s="38"/>
      <c r="DT497" s="38"/>
      <c r="DU497" s="38"/>
      <c r="DV497" s="38"/>
      <c r="DW497" s="38"/>
      <c r="DX497" s="38"/>
      <c r="DY497" s="38"/>
      <c r="DZ497" s="38"/>
      <c r="EA497" s="38"/>
      <c r="EB497" s="38"/>
      <c r="EC497" s="38"/>
      <c r="ED497" s="38"/>
      <c r="EE497" s="38"/>
      <c r="EF497" s="38"/>
      <c r="EG497" s="38"/>
      <c r="EH497" s="38"/>
      <c r="EI497" s="38"/>
      <c r="EJ497" s="38"/>
      <c r="EK497" s="38"/>
      <c r="EL497" s="38"/>
      <c r="EM497" s="38"/>
      <c r="EN497" s="38"/>
      <c r="EO497" s="38"/>
      <c r="EP497" s="38"/>
      <c r="EQ497" s="38"/>
      <c r="ER497" s="38"/>
      <c r="ES497" s="38"/>
      <c r="FB497" s="11"/>
      <c r="FC497" s="11"/>
      <c r="FD497" s="11"/>
    </row>
    <row r="498" spans="34:162" x14ac:dyDescent="0.25">
      <c r="AH498" s="55">
        <v>5.279999999999931</v>
      </c>
      <c r="AI498" s="11">
        <v>6</v>
      </c>
      <c r="CX498" s="105"/>
      <c r="CY498" s="105"/>
      <c r="CZ498" s="105"/>
      <c r="DA498" s="105"/>
      <c r="DB498" s="105"/>
      <c r="DC498" s="105"/>
      <c r="DD498" s="105"/>
      <c r="DE498" s="105"/>
      <c r="DF498" s="105"/>
      <c r="DG498" s="105"/>
      <c r="DP498" s="38"/>
      <c r="DQ498" s="38"/>
      <c r="DR498" s="38"/>
      <c r="DS498" s="38"/>
      <c r="DT498" s="38"/>
      <c r="DU498" s="38"/>
      <c r="DV498" s="38"/>
      <c r="DW498" s="38"/>
      <c r="DX498" s="38"/>
      <c r="DY498" s="38"/>
      <c r="DZ498" s="38"/>
      <c r="EA498" s="38"/>
      <c r="EB498" s="38"/>
      <c r="EC498" s="38"/>
      <c r="ED498" s="38"/>
      <c r="EE498" s="38"/>
      <c r="EF498" s="38"/>
      <c r="EG498" s="38"/>
      <c r="EH498" s="38"/>
      <c r="EI498" s="38"/>
      <c r="EJ498" s="38"/>
      <c r="EK498" s="38"/>
      <c r="EL498" s="38"/>
      <c r="EM498" s="38"/>
      <c r="EN498" s="38"/>
      <c r="EO498" s="38"/>
      <c r="EP498" s="38"/>
      <c r="EQ498" s="38"/>
      <c r="ER498" s="38"/>
      <c r="ES498" s="38"/>
      <c r="FB498" s="11"/>
      <c r="FC498" s="11"/>
      <c r="FD498" s="11"/>
    </row>
    <row r="499" spans="34:162" x14ac:dyDescent="0.25">
      <c r="AH499" s="55">
        <v>5.2899999999999308</v>
      </c>
      <c r="AI499" s="11">
        <v>6</v>
      </c>
      <c r="CX499" s="105"/>
      <c r="CY499" s="105"/>
      <c r="CZ499" s="105"/>
      <c r="DA499" s="105"/>
      <c r="DB499" s="105"/>
      <c r="DC499" s="105"/>
      <c r="DD499" s="105"/>
      <c r="DE499" s="105"/>
      <c r="DF499" s="105"/>
      <c r="DG499" s="105"/>
      <c r="DP499" s="38"/>
      <c r="DQ499" s="38"/>
      <c r="DR499" s="38"/>
      <c r="DS499" s="38"/>
      <c r="DT499" s="38"/>
      <c r="DU499" s="38"/>
      <c r="DV499" s="38"/>
      <c r="DW499" s="38"/>
      <c r="DX499" s="38"/>
      <c r="DY499" s="38"/>
      <c r="DZ499" s="38"/>
      <c r="EA499" s="38"/>
      <c r="EB499" s="38"/>
      <c r="EC499" s="38"/>
      <c r="ED499" s="38"/>
      <c r="EE499" s="38"/>
      <c r="EF499" s="38"/>
      <c r="EG499" s="38"/>
      <c r="EH499" s="38"/>
      <c r="EI499" s="38"/>
      <c r="EJ499" s="38"/>
      <c r="EK499" s="38"/>
      <c r="EL499" s="38"/>
      <c r="EM499" s="38"/>
      <c r="EN499" s="38"/>
      <c r="EO499" s="38"/>
      <c r="EP499" s="38"/>
      <c r="EQ499" s="38"/>
      <c r="ER499" s="38"/>
      <c r="ES499" s="38"/>
      <c r="FB499" s="11"/>
      <c r="FC499" s="11"/>
      <c r="FD499" s="11"/>
    </row>
    <row r="500" spans="34:162" x14ac:dyDescent="0.25">
      <c r="AH500" s="55">
        <v>5.2999999999999305</v>
      </c>
      <c r="AI500" s="11">
        <v>6</v>
      </c>
      <c r="CX500" s="105"/>
      <c r="CY500" s="105"/>
      <c r="CZ500" s="105"/>
      <c r="DA500" s="105"/>
      <c r="DB500" s="105"/>
      <c r="DC500" s="105"/>
      <c r="DD500" s="105"/>
      <c r="DE500" s="105"/>
      <c r="DF500" s="105"/>
      <c r="DG500" s="105"/>
      <c r="DP500" s="38"/>
      <c r="DQ500" s="38"/>
      <c r="DR500" s="38"/>
      <c r="DS500" s="38"/>
      <c r="DT500" s="38"/>
      <c r="DU500" s="38"/>
      <c r="DV500" s="38"/>
      <c r="DW500" s="38"/>
      <c r="DX500" s="38"/>
      <c r="DY500" s="38"/>
      <c r="DZ500" s="38"/>
      <c r="EA500" s="38"/>
      <c r="EB500" s="38"/>
      <c r="EC500" s="38"/>
      <c r="ED500" s="38"/>
      <c r="EE500" s="38"/>
      <c r="EF500" s="38"/>
      <c r="EG500" s="38"/>
      <c r="EH500" s="38"/>
      <c r="EI500" s="38"/>
      <c r="EJ500" s="38"/>
      <c r="EK500" s="38"/>
      <c r="EL500" s="38"/>
      <c r="EM500" s="38"/>
      <c r="EN500" s="38"/>
      <c r="EO500" s="38"/>
      <c r="EP500" s="38"/>
      <c r="EQ500" s="38"/>
      <c r="ER500" s="38"/>
      <c r="ES500" s="38"/>
      <c r="FB500" s="11"/>
      <c r="FC500" s="11"/>
      <c r="FD500" s="11"/>
    </row>
    <row r="501" spans="34:162" x14ac:dyDescent="0.25">
      <c r="AH501" s="55">
        <v>5.3099999999999303</v>
      </c>
      <c r="AI501" s="11">
        <v>6</v>
      </c>
      <c r="CX501" s="105"/>
      <c r="CY501" s="105"/>
      <c r="CZ501" s="105"/>
      <c r="DA501" s="105"/>
      <c r="DB501" s="105"/>
      <c r="DC501" s="105"/>
      <c r="DD501" s="105"/>
      <c r="DE501" s="105"/>
      <c r="DF501" s="105"/>
      <c r="DG501" s="105"/>
      <c r="DP501" s="38"/>
      <c r="DQ501" s="38"/>
      <c r="DR501" s="38"/>
      <c r="DS501" s="38"/>
      <c r="DT501" s="38"/>
      <c r="DU501" s="38"/>
      <c r="DV501" s="38"/>
      <c r="DW501" s="38"/>
      <c r="DX501" s="38"/>
      <c r="DY501" s="38"/>
      <c r="DZ501" s="38"/>
      <c r="EA501" s="38"/>
      <c r="EB501" s="38"/>
      <c r="EC501" s="38"/>
      <c r="ED501" s="38"/>
      <c r="EE501" s="38"/>
      <c r="EF501" s="38"/>
      <c r="EG501" s="38"/>
      <c r="EH501" s="38"/>
      <c r="EI501" s="38"/>
      <c r="EJ501" s="38"/>
      <c r="EK501" s="38"/>
      <c r="EL501" s="38"/>
      <c r="EM501" s="38"/>
      <c r="EN501" s="38"/>
      <c r="EO501" s="38"/>
      <c r="EP501" s="38"/>
      <c r="EQ501" s="38"/>
      <c r="ER501" s="38"/>
      <c r="ES501" s="38"/>
      <c r="FB501" s="11"/>
      <c r="FC501" s="11"/>
      <c r="FD501" s="11"/>
    </row>
    <row r="502" spans="34:162" x14ac:dyDescent="0.25">
      <c r="AH502" s="55">
        <v>5.3199999999999301</v>
      </c>
      <c r="AI502" s="11">
        <v>6</v>
      </c>
      <c r="CX502" s="105"/>
      <c r="CY502" s="105"/>
      <c r="CZ502" s="105"/>
      <c r="DA502" s="105"/>
      <c r="DB502" s="105"/>
      <c r="DC502" s="105"/>
      <c r="DD502" s="105"/>
      <c r="DE502" s="105"/>
      <c r="DF502" s="105"/>
      <c r="DG502" s="105"/>
      <c r="DP502" s="38"/>
      <c r="DQ502" s="38"/>
      <c r="DR502" s="38"/>
      <c r="DS502" s="38"/>
      <c r="DT502" s="38"/>
      <c r="DU502" s="38"/>
      <c r="DV502" s="38"/>
      <c r="DW502" s="38"/>
      <c r="DX502" s="38"/>
      <c r="DY502" s="38"/>
      <c r="DZ502" s="38"/>
      <c r="EA502" s="38"/>
      <c r="EB502" s="38"/>
      <c r="EC502" s="38"/>
      <c r="ED502" s="38"/>
      <c r="EE502" s="38"/>
      <c r="EF502" s="38"/>
      <c r="EG502" s="38"/>
      <c r="EH502" s="38"/>
      <c r="EI502" s="38"/>
      <c r="EJ502" s="38"/>
      <c r="EK502" s="38"/>
      <c r="EL502" s="38"/>
      <c r="EM502" s="38"/>
      <c r="EN502" s="38"/>
      <c r="EO502" s="38"/>
      <c r="EP502" s="38"/>
      <c r="EQ502" s="38"/>
      <c r="ER502" s="38"/>
      <c r="ES502" s="38"/>
      <c r="FB502" s="11"/>
      <c r="FC502" s="11"/>
      <c r="FD502" s="11"/>
    </row>
    <row r="503" spans="34:162" x14ac:dyDescent="0.25">
      <c r="AH503" s="55">
        <v>5.3299999999999299</v>
      </c>
      <c r="AI503" s="11">
        <v>6</v>
      </c>
      <c r="CX503" s="105"/>
      <c r="CY503" s="105"/>
      <c r="CZ503" s="105"/>
      <c r="DA503" s="105"/>
      <c r="DB503" s="105"/>
      <c r="DC503" s="105"/>
      <c r="DD503" s="105"/>
      <c r="DE503" s="105"/>
      <c r="DF503" s="105"/>
      <c r="DG503" s="105"/>
      <c r="DP503" s="38"/>
      <c r="DQ503" s="38"/>
      <c r="DR503" s="38"/>
      <c r="DS503" s="38"/>
      <c r="DT503" s="38"/>
      <c r="DU503" s="38"/>
      <c r="DV503" s="38"/>
      <c r="DW503" s="38"/>
      <c r="DX503" s="38"/>
      <c r="DY503" s="38"/>
      <c r="DZ503" s="38"/>
      <c r="EA503" s="38"/>
      <c r="EB503" s="38"/>
      <c r="EC503" s="38"/>
      <c r="ED503" s="38"/>
      <c r="EE503" s="38"/>
      <c r="EF503" s="38"/>
      <c r="EG503" s="38"/>
      <c r="EH503" s="38"/>
      <c r="EI503" s="38"/>
      <c r="EJ503" s="38"/>
      <c r="EK503" s="38"/>
      <c r="EL503" s="38"/>
      <c r="EM503" s="38"/>
      <c r="EN503" s="38"/>
      <c r="EO503" s="38"/>
      <c r="EP503" s="38"/>
      <c r="EQ503" s="38"/>
      <c r="ER503" s="38"/>
      <c r="ES503" s="38"/>
      <c r="FB503" s="11"/>
      <c r="FC503" s="11"/>
      <c r="FD503" s="11"/>
    </row>
    <row r="504" spans="34:162" x14ac:dyDescent="0.25">
      <c r="AH504" s="55">
        <v>5.3399999999999297</v>
      </c>
      <c r="AI504" s="11">
        <v>6</v>
      </c>
      <c r="CX504" s="105"/>
      <c r="CY504" s="105"/>
      <c r="CZ504" s="105"/>
      <c r="DA504" s="105"/>
      <c r="DB504" s="105"/>
      <c r="DC504" s="105"/>
      <c r="DD504" s="105"/>
      <c r="DE504" s="105"/>
      <c r="DF504" s="105"/>
      <c r="DG504" s="105"/>
      <c r="DP504" s="38"/>
      <c r="DQ504" s="38"/>
      <c r="DR504" s="38"/>
      <c r="DS504" s="38"/>
      <c r="DT504" s="38"/>
      <c r="DU504" s="38"/>
      <c r="DV504" s="38"/>
      <c r="DW504" s="38"/>
      <c r="DX504" s="38"/>
      <c r="DY504" s="38"/>
      <c r="DZ504" s="38"/>
      <c r="EA504" s="38"/>
      <c r="EB504" s="38"/>
      <c r="EC504" s="38"/>
      <c r="ED504" s="38"/>
      <c r="EE504" s="38"/>
      <c r="EF504" s="38"/>
      <c r="EG504" s="38"/>
      <c r="EH504" s="38"/>
      <c r="EI504" s="38"/>
      <c r="EJ504" s="38"/>
      <c r="EK504" s="38"/>
      <c r="EL504" s="38"/>
      <c r="EM504" s="38"/>
      <c r="EN504" s="38"/>
      <c r="EO504" s="38"/>
      <c r="EP504" s="38"/>
      <c r="EQ504" s="38"/>
      <c r="ER504" s="38"/>
      <c r="ES504" s="38"/>
      <c r="FB504" s="11"/>
      <c r="FC504" s="11"/>
      <c r="FD504" s="11"/>
    </row>
    <row r="505" spans="34:162" x14ac:dyDescent="0.25">
      <c r="AH505" s="55">
        <v>5.3499999999999295</v>
      </c>
      <c r="AI505" s="11">
        <v>6</v>
      </c>
      <c r="CX505" s="105"/>
      <c r="CY505" s="105"/>
      <c r="CZ505" s="105"/>
      <c r="DA505" s="105"/>
      <c r="DB505" s="105"/>
      <c r="DC505" s="105"/>
      <c r="DD505" s="105"/>
      <c r="DE505" s="105"/>
      <c r="DF505" s="105"/>
      <c r="DG505" s="105"/>
      <c r="DP505" s="38"/>
      <c r="DQ505" s="38"/>
      <c r="DR505" s="38"/>
      <c r="DS505" s="38"/>
      <c r="DT505" s="38"/>
      <c r="DU505" s="38"/>
      <c r="DV505" s="38"/>
      <c r="DW505" s="38"/>
      <c r="DX505" s="38"/>
      <c r="DY505" s="38"/>
      <c r="DZ505" s="38"/>
      <c r="EA505" s="38"/>
      <c r="EB505" s="38"/>
      <c r="EC505" s="38"/>
      <c r="ED505" s="38"/>
      <c r="EE505" s="38"/>
      <c r="EF505" s="38"/>
      <c r="EG505" s="38"/>
      <c r="EH505" s="38"/>
      <c r="EI505" s="38"/>
      <c r="EJ505" s="38"/>
      <c r="EK505" s="38"/>
      <c r="EL505" s="38"/>
      <c r="EM505" s="38"/>
      <c r="EN505" s="38"/>
      <c r="EO505" s="38"/>
      <c r="EP505" s="38"/>
      <c r="EQ505" s="38"/>
      <c r="ER505" s="38"/>
      <c r="ES505" s="38"/>
      <c r="FB505" s="11"/>
      <c r="FC505" s="11"/>
      <c r="FD505" s="11"/>
    </row>
    <row r="506" spans="34:162" x14ac:dyDescent="0.25">
      <c r="AH506" s="55">
        <v>5.3599999999999293</v>
      </c>
      <c r="AI506" s="11">
        <v>6</v>
      </c>
      <c r="CX506" s="105"/>
      <c r="CY506" s="105"/>
      <c r="CZ506" s="105"/>
      <c r="DA506" s="105"/>
      <c r="DB506" s="105"/>
      <c r="DC506" s="105"/>
      <c r="DD506" s="105"/>
      <c r="DE506" s="105"/>
      <c r="DF506" s="105"/>
      <c r="DG506" s="105"/>
      <c r="DP506" s="38"/>
      <c r="DQ506" s="38"/>
      <c r="DR506" s="38"/>
      <c r="DS506" s="38"/>
      <c r="DT506" s="38"/>
      <c r="DU506" s="38"/>
      <c r="DV506" s="38"/>
      <c r="DW506" s="38"/>
      <c r="DX506" s="38"/>
      <c r="DY506" s="38"/>
      <c r="DZ506" s="38"/>
      <c r="EA506" s="38"/>
      <c r="EB506" s="38"/>
      <c r="EC506" s="38"/>
      <c r="ED506" s="38"/>
      <c r="EE506" s="38"/>
      <c r="EF506" s="38"/>
      <c r="EG506" s="38"/>
      <c r="EH506" s="38"/>
      <c r="EI506" s="38"/>
      <c r="EJ506" s="38"/>
      <c r="EK506" s="38"/>
      <c r="EL506" s="38"/>
      <c r="EM506" s="38"/>
      <c r="EN506" s="38"/>
      <c r="EO506" s="38"/>
      <c r="EP506" s="38"/>
      <c r="EQ506" s="38"/>
      <c r="ER506" s="38"/>
      <c r="ES506" s="38"/>
      <c r="FB506" s="11"/>
      <c r="FC506" s="11"/>
      <c r="FD506" s="11"/>
    </row>
    <row r="507" spans="34:162" x14ac:dyDescent="0.25">
      <c r="AH507" s="55">
        <v>5.3699999999999291</v>
      </c>
      <c r="AI507" s="11">
        <v>6</v>
      </c>
      <c r="CX507" s="105"/>
      <c r="CY507" s="105"/>
      <c r="CZ507" s="105"/>
      <c r="DA507" s="105"/>
      <c r="DB507" s="105"/>
      <c r="DC507" s="105"/>
      <c r="DD507" s="105"/>
      <c r="DE507" s="105"/>
      <c r="DF507" s="105"/>
      <c r="DG507" s="105"/>
      <c r="DP507" s="38"/>
      <c r="DQ507" s="38"/>
      <c r="DR507" s="38"/>
      <c r="DS507" s="38"/>
      <c r="DT507" s="38"/>
      <c r="DU507" s="38"/>
      <c r="DV507" s="38"/>
      <c r="DW507" s="38"/>
      <c r="DX507" s="38"/>
      <c r="DY507" s="38"/>
      <c r="DZ507" s="38"/>
      <c r="EA507" s="38"/>
      <c r="EB507" s="38"/>
      <c r="EC507" s="38"/>
      <c r="ED507" s="38"/>
      <c r="EE507" s="38"/>
      <c r="EF507" s="38"/>
      <c r="EG507" s="38"/>
      <c r="EH507" s="38"/>
      <c r="EI507" s="38"/>
      <c r="EJ507" s="38"/>
      <c r="EK507" s="38"/>
      <c r="EL507" s="38"/>
      <c r="EM507" s="38"/>
      <c r="EN507" s="38"/>
      <c r="EO507" s="38"/>
      <c r="EP507" s="38"/>
      <c r="EQ507" s="38"/>
      <c r="ER507" s="38"/>
      <c r="ES507" s="38"/>
      <c r="FB507" s="11"/>
      <c r="FC507" s="11"/>
      <c r="FD507" s="11"/>
    </row>
    <row r="508" spans="34:162" x14ac:dyDescent="0.25">
      <c r="AH508" s="55">
        <v>5.3799999999999288</v>
      </c>
      <c r="AI508" s="11">
        <v>6</v>
      </c>
      <c r="CX508" s="105"/>
      <c r="CY508" s="105"/>
      <c r="CZ508" s="105"/>
      <c r="DA508" s="105"/>
      <c r="DB508" s="105"/>
      <c r="DC508" s="105"/>
      <c r="DD508" s="105"/>
      <c r="DE508" s="105"/>
      <c r="DF508" s="105"/>
      <c r="DG508" s="105"/>
      <c r="DP508" s="38"/>
      <c r="DQ508" s="38"/>
      <c r="DR508" s="38"/>
      <c r="DS508" s="38"/>
      <c r="DT508" s="38"/>
      <c r="DU508" s="38"/>
      <c r="DV508" s="38"/>
      <c r="DW508" s="38"/>
      <c r="DX508" s="38"/>
      <c r="DY508" s="38"/>
      <c r="DZ508" s="38"/>
      <c r="EA508" s="38"/>
      <c r="EB508" s="38"/>
      <c r="EC508" s="38"/>
      <c r="ED508" s="38"/>
      <c r="EE508" s="38"/>
      <c r="EF508" s="38"/>
      <c r="EG508" s="38"/>
      <c r="EH508" s="38"/>
      <c r="EI508" s="38"/>
      <c r="EJ508" s="38"/>
      <c r="EK508" s="38"/>
      <c r="EL508" s="38"/>
      <c r="EM508" s="38"/>
      <c r="EN508" s="38"/>
      <c r="EO508" s="38"/>
      <c r="EP508" s="38"/>
      <c r="EQ508" s="38"/>
      <c r="ER508" s="38"/>
      <c r="ES508" s="38"/>
      <c r="FB508" s="11"/>
      <c r="FC508" s="11"/>
      <c r="FD508" s="11"/>
      <c r="FE508" s="20"/>
      <c r="FF508" s="22"/>
    </row>
    <row r="509" spans="34:162" x14ac:dyDescent="0.25">
      <c r="AH509" s="55">
        <v>5.3899999999999286</v>
      </c>
      <c r="AI509" s="11">
        <v>6</v>
      </c>
      <c r="DP509" s="38"/>
      <c r="DQ509" s="38"/>
      <c r="DR509" s="38"/>
      <c r="DS509" s="38"/>
      <c r="DT509" s="38"/>
      <c r="DU509" s="38"/>
      <c r="DV509" s="38"/>
      <c r="DW509" s="38"/>
      <c r="DX509" s="38"/>
      <c r="DY509" s="38"/>
      <c r="DZ509" s="38"/>
      <c r="EA509" s="38"/>
      <c r="EB509" s="38"/>
      <c r="EC509" s="38"/>
      <c r="ED509" s="38"/>
      <c r="EE509" s="38"/>
      <c r="EF509" s="38"/>
      <c r="EG509" s="38"/>
      <c r="EH509" s="38"/>
      <c r="EI509" s="38"/>
      <c r="EJ509" s="38"/>
      <c r="EK509" s="38"/>
      <c r="EL509" s="38"/>
      <c r="EM509" s="38"/>
      <c r="EN509" s="38"/>
      <c r="EO509" s="38"/>
      <c r="EP509" s="38"/>
      <c r="EQ509" s="38"/>
      <c r="ER509" s="38"/>
      <c r="ES509" s="38"/>
      <c r="FB509" s="11"/>
      <c r="FF509" s="11"/>
    </row>
    <row r="510" spans="34:162" x14ac:dyDescent="0.25">
      <c r="AH510" s="55">
        <v>5.3999999999999284</v>
      </c>
      <c r="AI510" s="11">
        <v>6</v>
      </c>
      <c r="DP510" s="38"/>
      <c r="DQ510" s="38"/>
      <c r="DR510" s="38"/>
      <c r="DS510" s="38"/>
      <c r="DT510" s="38"/>
      <c r="DU510" s="38"/>
      <c r="DV510" s="38"/>
      <c r="DW510" s="38"/>
      <c r="DX510" s="38"/>
      <c r="DY510" s="38"/>
      <c r="DZ510" s="38"/>
      <c r="EA510" s="38"/>
      <c r="EB510" s="38"/>
      <c r="EC510" s="38"/>
      <c r="ED510" s="38"/>
      <c r="EE510" s="38"/>
      <c r="EF510" s="38"/>
      <c r="EG510" s="38"/>
      <c r="EH510" s="38"/>
      <c r="EI510" s="38"/>
      <c r="EJ510" s="38"/>
      <c r="EK510" s="38"/>
      <c r="EL510" s="38"/>
      <c r="EM510" s="38"/>
      <c r="EN510" s="38"/>
      <c r="EO510" s="38"/>
      <c r="EP510" s="38"/>
      <c r="EQ510" s="38"/>
      <c r="ER510" s="38"/>
      <c r="ES510" s="38"/>
      <c r="FF510" s="11"/>
    </row>
    <row r="511" spans="34:162" x14ac:dyDescent="0.25">
      <c r="AH511" s="55">
        <v>5.4099999999999282</v>
      </c>
      <c r="AI511" s="11">
        <v>6</v>
      </c>
      <c r="DP511" s="38"/>
      <c r="DQ511" s="38"/>
      <c r="DR511" s="38"/>
      <c r="DS511" s="38"/>
      <c r="DT511" s="38"/>
      <c r="DU511" s="38"/>
      <c r="DV511" s="38"/>
      <c r="DW511" s="38"/>
      <c r="DX511" s="38"/>
      <c r="DY511" s="38"/>
      <c r="DZ511" s="38"/>
      <c r="EA511" s="38"/>
      <c r="EB511" s="38"/>
      <c r="EC511" s="38"/>
      <c r="ED511" s="38"/>
      <c r="EE511" s="38"/>
      <c r="EF511" s="38"/>
      <c r="EG511" s="38"/>
      <c r="EH511" s="38"/>
      <c r="EI511" s="38"/>
      <c r="EJ511" s="38"/>
      <c r="EK511" s="38"/>
      <c r="EL511" s="38"/>
      <c r="EM511" s="38"/>
      <c r="EN511" s="38"/>
      <c r="EO511" s="38"/>
      <c r="EP511" s="38"/>
      <c r="EQ511" s="38"/>
      <c r="ER511" s="38"/>
      <c r="ES511" s="38"/>
      <c r="FF511" s="11"/>
    </row>
    <row r="512" spans="34:162" x14ac:dyDescent="0.25">
      <c r="AH512" s="55">
        <v>5.419999999999928</v>
      </c>
      <c r="AI512" s="11">
        <v>6</v>
      </c>
      <c r="DP512" s="38"/>
      <c r="DQ512" s="38"/>
      <c r="DR512" s="38"/>
      <c r="DS512" s="38"/>
      <c r="DT512" s="38"/>
      <c r="DU512" s="38"/>
      <c r="DV512" s="38"/>
      <c r="DW512" s="38"/>
      <c r="DX512" s="38"/>
      <c r="DY512" s="38"/>
      <c r="DZ512" s="38"/>
      <c r="EA512" s="38"/>
      <c r="EB512" s="38"/>
      <c r="EC512" s="38"/>
      <c r="ED512" s="38"/>
      <c r="EE512" s="38"/>
      <c r="EF512" s="38"/>
      <c r="EG512" s="38"/>
      <c r="EH512" s="38"/>
      <c r="EI512" s="38"/>
      <c r="EJ512" s="38"/>
      <c r="EK512" s="38"/>
      <c r="EL512" s="38"/>
      <c r="EM512" s="38"/>
      <c r="EN512" s="38"/>
      <c r="EO512" s="38"/>
      <c r="EP512" s="38"/>
      <c r="EQ512" s="38"/>
      <c r="ER512" s="38"/>
      <c r="ES512" s="38"/>
      <c r="FF512" s="11"/>
    </row>
    <row r="513" spans="34:162" x14ac:dyDescent="0.25">
      <c r="AH513" s="55">
        <v>5.4299999999999278</v>
      </c>
      <c r="AI513" s="11">
        <v>6</v>
      </c>
      <c r="DP513" s="38"/>
      <c r="DQ513" s="38"/>
      <c r="DR513" s="38"/>
      <c r="DS513" s="38"/>
      <c r="DT513" s="38"/>
      <c r="DU513" s="38"/>
      <c r="DV513" s="38"/>
      <c r="DW513" s="38"/>
      <c r="DX513" s="38"/>
      <c r="DY513" s="38"/>
      <c r="DZ513" s="38"/>
      <c r="EA513" s="38"/>
      <c r="EB513" s="38"/>
      <c r="EC513" s="38"/>
      <c r="ED513" s="38"/>
      <c r="EE513" s="38"/>
      <c r="EF513" s="38"/>
      <c r="EG513" s="38"/>
      <c r="EH513" s="38"/>
      <c r="EI513" s="38"/>
      <c r="EJ513" s="38"/>
      <c r="EK513" s="38"/>
      <c r="EL513" s="38"/>
      <c r="EM513" s="38"/>
      <c r="EN513" s="38"/>
      <c r="EO513" s="38"/>
      <c r="EP513" s="38"/>
      <c r="EQ513" s="38"/>
      <c r="ER513" s="38"/>
      <c r="ES513" s="38"/>
      <c r="FF513" s="11"/>
    </row>
    <row r="514" spans="34:162" x14ac:dyDescent="0.25">
      <c r="AH514" s="55">
        <v>5.4399999999999276</v>
      </c>
      <c r="AI514" s="11">
        <v>6</v>
      </c>
      <c r="DP514" s="38"/>
      <c r="DQ514" s="38"/>
      <c r="DR514" s="38"/>
      <c r="DS514" s="38"/>
      <c r="DT514" s="38"/>
      <c r="DU514" s="38"/>
      <c r="DV514" s="38"/>
      <c r="DW514" s="38"/>
      <c r="DX514" s="38"/>
      <c r="DY514" s="38"/>
      <c r="DZ514" s="38"/>
      <c r="EA514" s="38"/>
      <c r="EB514" s="38"/>
      <c r="EC514" s="38"/>
      <c r="ED514" s="38"/>
      <c r="EE514" s="38"/>
      <c r="EF514" s="38"/>
      <c r="EG514" s="38"/>
      <c r="EH514" s="38"/>
      <c r="EI514" s="38"/>
      <c r="EJ514" s="38"/>
      <c r="EK514" s="38"/>
      <c r="EL514" s="38"/>
      <c r="EM514" s="38"/>
      <c r="EN514" s="38"/>
      <c r="EO514" s="38"/>
      <c r="EP514" s="38"/>
      <c r="EQ514" s="38"/>
      <c r="ER514" s="38"/>
      <c r="ES514" s="38"/>
      <c r="FF514" s="11"/>
    </row>
    <row r="515" spans="34:162" x14ac:dyDescent="0.25">
      <c r="AH515" s="55">
        <v>5.4499999999999273</v>
      </c>
      <c r="AI515" s="11">
        <v>6</v>
      </c>
      <c r="DP515" s="38"/>
      <c r="DQ515" s="38"/>
      <c r="DR515" s="38"/>
      <c r="DS515" s="38"/>
      <c r="DT515" s="38"/>
      <c r="DU515" s="38"/>
      <c r="DV515" s="38"/>
      <c r="DW515" s="38"/>
      <c r="DX515" s="38"/>
      <c r="DY515" s="38"/>
      <c r="DZ515" s="38"/>
      <c r="EA515" s="38"/>
      <c r="EB515" s="38"/>
      <c r="EC515" s="38"/>
      <c r="ED515" s="38"/>
      <c r="EE515" s="38"/>
      <c r="EF515" s="38"/>
      <c r="EG515" s="38"/>
      <c r="EH515" s="38"/>
      <c r="EI515" s="38"/>
      <c r="EJ515" s="38"/>
      <c r="EK515" s="38"/>
      <c r="EL515" s="38"/>
      <c r="EM515" s="38"/>
      <c r="EN515" s="38"/>
      <c r="EO515" s="38"/>
      <c r="EP515" s="38"/>
      <c r="EQ515" s="38"/>
      <c r="ER515" s="38"/>
      <c r="ES515" s="38"/>
      <c r="FF515" s="11"/>
    </row>
    <row r="516" spans="34:162" x14ac:dyDescent="0.25">
      <c r="AH516" s="55">
        <v>5.4599999999999271</v>
      </c>
      <c r="AI516" s="11">
        <v>6</v>
      </c>
      <c r="DP516" s="38"/>
      <c r="DQ516" s="38"/>
      <c r="DR516" s="38"/>
      <c r="DS516" s="38"/>
      <c r="DT516" s="38"/>
      <c r="DU516" s="38"/>
      <c r="DV516" s="38"/>
      <c r="DW516" s="38"/>
      <c r="DX516" s="38"/>
      <c r="DY516" s="38"/>
      <c r="DZ516" s="38"/>
      <c r="EA516" s="38"/>
      <c r="EB516" s="38"/>
      <c r="EC516" s="38"/>
      <c r="ED516" s="38"/>
      <c r="EE516" s="38"/>
      <c r="EF516" s="38"/>
      <c r="EG516" s="38"/>
      <c r="EH516" s="38"/>
      <c r="EI516" s="38"/>
      <c r="EJ516" s="38"/>
      <c r="EK516" s="38"/>
      <c r="EL516" s="38"/>
      <c r="EM516" s="38"/>
      <c r="EN516" s="38"/>
      <c r="EO516" s="38"/>
      <c r="EP516" s="38"/>
      <c r="EQ516" s="38"/>
      <c r="ER516" s="38"/>
      <c r="ES516" s="38"/>
      <c r="FF516" s="11"/>
    </row>
    <row r="517" spans="34:162" x14ac:dyDescent="0.25">
      <c r="AH517" s="55">
        <v>5.4699999999999269</v>
      </c>
      <c r="AI517" s="11">
        <v>6</v>
      </c>
      <c r="DP517" s="38"/>
      <c r="DQ517" s="38"/>
      <c r="DR517" s="38"/>
      <c r="DS517" s="38"/>
      <c r="DT517" s="38"/>
      <c r="DU517" s="38"/>
      <c r="DV517" s="38"/>
      <c r="DW517" s="38"/>
      <c r="DX517" s="38"/>
      <c r="DY517" s="38"/>
      <c r="DZ517" s="38"/>
      <c r="EA517" s="38"/>
      <c r="EB517" s="38"/>
      <c r="EC517" s="38"/>
      <c r="ED517" s="38"/>
      <c r="EE517" s="38"/>
      <c r="EF517" s="38"/>
      <c r="EG517" s="38"/>
      <c r="EH517" s="38"/>
      <c r="EI517" s="38"/>
      <c r="EJ517" s="38"/>
      <c r="EK517" s="38"/>
      <c r="EL517" s="38"/>
      <c r="EM517" s="38"/>
      <c r="EN517" s="38"/>
      <c r="EO517" s="38"/>
      <c r="EP517" s="38"/>
      <c r="EQ517" s="38"/>
      <c r="ER517" s="38"/>
      <c r="ES517" s="38"/>
      <c r="FF517" s="11"/>
    </row>
    <row r="518" spans="34:162" x14ac:dyDescent="0.25">
      <c r="AH518" s="55">
        <v>5.4799999999999267</v>
      </c>
      <c r="AI518" s="11">
        <v>6</v>
      </c>
      <c r="DP518" s="38"/>
      <c r="DQ518" s="38"/>
      <c r="DR518" s="38"/>
      <c r="DS518" s="38"/>
      <c r="DT518" s="38"/>
      <c r="DU518" s="38"/>
      <c r="DV518" s="38"/>
      <c r="DW518" s="38"/>
      <c r="DX518" s="38"/>
      <c r="DY518" s="38"/>
      <c r="DZ518" s="38"/>
      <c r="EA518" s="38"/>
      <c r="EB518" s="38"/>
      <c r="EC518" s="38"/>
      <c r="ED518" s="38"/>
      <c r="EE518" s="38"/>
      <c r="EF518" s="38"/>
      <c r="EG518" s="38"/>
      <c r="EH518" s="38"/>
      <c r="EI518" s="38"/>
      <c r="EJ518" s="38"/>
      <c r="EK518" s="38"/>
      <c r="EL518" s="38"/>
      <c r="EM518" s="38"/>
      <c r="EN518" s="38"/>
      <c r="EO518" s="38"/>
      <c r="EP518" s="38"/>
      <c r="EQ518" s="38"/>
      <c r="ER518" s="38"/>
      <c r="ES518" s="38"/>
      <c r="FF518" s="11"/>
    </row>
    <row r="519" spans="34:162" x14ac:dyDescent="0.25">
      <c r="AH519" s="55">
        <v>5.4899999999999265</v>
      </c>
      <c r="AI519" s="11">
        <v>6</v>
      </c>
      <c r="DP519" s="38"/>
      <c r="DQ519" s="38"/>
      <c r="DR519" s="38"/>
      <c r="DS519" s="38"/>
      <c r="DT519" s="38"/>
      <c r="DU519" s="38"/>
      <c r="DV519" s="38"/>
      <c r="DW519" s="38"/>
      <c r="DX519" s="38"/>
      <c r="DY519" s="38"/>
      <c r="DZ519" s="38"/>
      <c r="EA519" s="38"/>
      <c r="EB519" s="38"/>
      <c r="EC519" s="38"/>
      <c r="ED519" s="38"/>
      <c r="EE519" s="38"/>
      <c r="EF519" s="38"/>
      <c r="EG519" s="38"/>
      <c r="EH519" s="38"/>
      <c r="EI519" s="38"/>
      <c r="EJ519" s="38"/>
      <c r="EK519" s="38"/>
      <c r="EL519" s="38"/>
      <c r="EM519" s="38"/>
      <c r="EN519" s="38"/>
      <c r="EO519" s="38"/>
      <c r="EP519" s="38"/>
      <c r="EQ519" s="38"/>
      <c r="ER519" s="38"/>
      <c r="ES519" s="38"/>
      <c r="FF519" s="11"/>
    </row>
    <row r="520" spans="34:162" x14ac:dyDescent="0.25">
      <c r="AH520" s="55">
        <v>5.4999999999999263</v>
      </c>
      <c r="AI520" s="11">
        <v>6</v>
      </c>
      <c r="DP520" s="38"/>
      <c r="DQ520" s="38"/>
      <c r="DR520" s="38"/>
      <c r="DS520" s="38"/>
      <c r="DT520" s="38"/>
      <c r="DU520" s="38"/>
      <c r="DV520" s="38"/>
      <c r="DW520" s="38"/>
      <c r="DX520" s="38"/>
      <c r="DY520" s="38"/>
      <c r="DZ520" s="38"/>
      <c r="EA520" s="38"/>
      <c r="EB520" s="38"/>
      <c r="EC520" s="38"/>
      <c r="ED520" s="38"/>
      <c r="EE520" s="38"/>
      <c r="EF520" s="38"/>
      <c r="EG520" s="38"/>
      <c r="EH520" s="38"/>
      <c r="EI520" s="38"/>
      <c r="EJ520" s="38"/>
      <c r="EK520" s="38"/>
      <c r="EL520" s="38"/>
      <c r="EM520" s="38"/>
      <c r="EN520" s="38"/>
      <c r="EO520" s="38"/>
      <c r="EP520" s="38"/>
      <c r="EQ520" s="38"/>
      <c r="ER520" s="38"/>
      <c r="ES520" s="38"/>
      <c r="FF520" s="11"/>
    </row>
    <row r="521" spans="34:162" x14ac:dyDescent="0.25">
      <c r="AH521" s="55">
        <v>5.5099999999999261</v>
      </c>
      <c r="AI521" s="11">
        <v>6</v>
      </c>
      <c r="DP521" s="38"/>
      <c r="DQ521" s="38"/>
      <c r="DR521" s="38"/>
      <c r="DS521" s="38"/>
      <c r="DT521" s="38"/>
      <c r="DU521" s="38"/>
      <c r="DV521" s="38"/>
      <c r="DW521" s="38"/>
      <c r="DX521" s="38"/>
      <c r="DY521" s="38"/>
      <c r="DZ521" s="38"/>
      <c r="EA521" s="38"/>
      <c r="EB521" s="38"/>
      <c r="EC521" s="38"/>
      <c r="ED521" s="38"/>
      <c r="EE521" s="38"/>
      <c r="EF521" s="38"/>
      <c r="EG521" s="38"/>
      <c r="EH521" s="38"/>
      <c r="EI521" s="38"/>
      <c r="EJ521" s="38"/>
      <c r="EK521" s="38"/>
      <c r="EL521" s="38"/>
      <c r="EM521" s="38"/>
      <c r="EN521" s="38"/>
      <c r="EO521" s="38"/>
      <c r="EP521" s="38"/>
      <c r="EQ521" s="38"/>
      <c r="ER521" s="38"/>
      <c r="ES521" s="38"/>
    </row>
    <row r="522" spans="34:162" x14ac:dyDescent="0.25">
      <c r="AH522" s="55">
        <v>5.5199999999999259</v>
      </c>
      <c r="AI522" s="11">
        <v>6</v>
      </c>
      <c r="DP522" s="38"/>
      <c r="DQ522" s="38"/>
      <c r="DR522" s="38"/>
      <c r="DS522" s="38"/>
      <c r="DT522" s="38"/>
      <c r="DU522" s="38"/>
      <c r="DV522" s="38"/>
      <c r="DW522" s="38"/>
      <c r="DX522" s="38"/>
      <c r="DY522" s="38"/>
      <c r="DZ522" s="38"/>
      <c r="EA522" s="38"/>
      <c r="EB522" s="38"/>
      <c r="EC522" s="38"/>
      <c r="ED522" s="38"/>
      <c r="EE522" s="38"/>
      <c r="EF522" s="38"/>
      <c r="EG522" s="38"/>
      <c r="EH522" s="38"/>
      <c r="EI522" s="38"/>
      <c r="EJ522" s="38"/>
      <c r="EK522" s="38"/>
      <c r="EL522" s="38"/>
      <c r="EM522" s="38"/>
      <c r="EN522" s="38"/>
      <c r="EO522" s="38"/>
      <c r="EP522" s="38"/>
      <c r="EQ522" s="38"/>
      <c r="ER522" s="38"/>
      <c r="ES522" s="38"/>
    </row>
    <row r="523" spans="34:162" x14ac:dyDescent="0.25">
      <c r="AH523" s="55">
        <v>5.5299999999999256</v>
      </c>
      <c r="AI523" s="11">
        <v>6</v>
      </c>
      <c r="DP523" s="38"/>
      <c r="DQ523" s="38"/>
      <c r="DR523" s="38"/>
      <c r="DS523" s="38"/>
      <c r="DT523" s="38"/>
      <c r="DU523" s="38"/>
      <c r="DV523" s="38"/>
      <c r="DW523" s="38"/>
      <c r="DX523" s="38"/>
      <c r="DY523" s="38"/>
      <c r="DZ523" s="38"/>
      <c r="EA523" s="38"/>
      <c r="EB523" s="38"/>
      <c r="EC523" s="38"/>
      <c r="ED523" s="38"/>
      <c r="EE523" s="38"/>
      <c r="EF523" s="38"/>
      <c r="EG523" s="38"/>
      <c r="EH523" s="38"/>
      <c r="EI523" s="38"/>
      <c r="EJ523" s="38"/>
      <c r="EK523" s="38"/>
      <c r="EL523" s="38"/>
      <c r="EM523" s="38"/>
      <c r="EN523" s="38"/>
      <c r="EO523" s="38"/>
      <c r="EP523" s="38"/>
      <c r="EQ523" s="38"/>
      <c r="ER523" s="38"/>
      <c r="ES523" s="38"/>
    </row>
    <row r="524" spans="34:162" x14ac:dyDescent="0.25">
      <c r="AH524" s="55">
        <v>5.5399999999999254</v>
      </c>
      <c r="AI524" s="11">
        <v>6</v>
      </c>
      <c r="DP524" s="38"/>
      <c r="DQ524" s="38"/>
      <c r="DR524" s="38"/>
      <c r="DS524" s="38"/>
      <c r="DT524" s="38"/>
      <c r="DU524" s="38"/>
      <c r="DV524" s="38"/>
      <c r="DW524" s="38"/>
      <c r="DX524" s="38"/>
      <c r="DY524" s="38"/>
      <c r="DZ524" s="38"/>
      <c r="EA524" s="38"/>
      <c r="EB524" s="38"/>
      <c r="EC524" s="38"/>
      <c r="ED524" s="38"/>
      <c r="EE524" s="38"/>
      <c r="EF524" s="38"/>
      <c r="EG524" s="38"/>
      <c r="EH524" s="38"/>
      <c r="EI524" s="38"/>
      <c r="EJ524" s="38"/>
      <c r="EK524" s="38"/>
      <c r="EL524" s="38"/>
      <c r="EM524" s="38"/>
      <c r="EN524" s="38"/>
      <c r="EO524" s="38"/>
      <c r="EP524" s="38"/>
      <c r="EQ524" s="38"/>
      <c r="ER524" s="38"/>
      <c r="ES524" s="38"/>
    </row>
    <row r="525" spans="34:162" x14ac:dyDescent="0.25">
      <c r="AH525" s="55">
        <v>5.5499999999999252</v>
      </c>
      <c r="AI525" s="11">
        <v>6</v>
      </c>
      <c r="DP525" s="38"/>
      <c r="DQ525" s="38"/>
      <c r="DR525" s="38"/>
      <c r="DS525" s="38"/>
      <c r="DT525" s="38"/>
      <c r="DU525" s="38"/>
      <c r="DV525" s="38"/>
      <c r="DW525" s="38"/>
      <c r="DX525" s="38"/>
      <c r="DY525" s="38"/>
      <c r="DZ525" s="38"/>
      <c r="EA525" s="38"/>
      <c r="EB525" s="38"/>
      <c r="EC525" s="38"/>
      <c r="ED525" s="38"/>
      <c r="EE525" s="38"/>
      <c r="EF525" s="38"/>
      <c r="EG525" s="38"/>
      <c r="EH525" s="38"/>
      <c r="EI525" s="38"/>
      <c r="EJ525" s="38"/>
      <c r="EK525" s="38"/>
      <c r="EL525" s="38"/>
      <c r="EM525" s="38"/>
      <c r="EN525" s="38"/>
      <c r="EO525" s="38"/>
      <c r="EP525" s="38"/>
      <c r="EQ525" s="38"/>
      <c r="ER525" s="38"/>
      <c r="ES525" s="38"/>
    </row>
    <row r="526" spans="34:162" x14ac:dyDescent="0.25">
      <c r="AH526" s="55">
        <v>5.559999999999925</v>
      </c>
      <c r="AI526" s="11">
        <v>6</v>
      </c>
      <c r="DP526" s="38"/>
      <c r="DQ526" s="38"/>
      <c r="DR526" s="38"/>
      <c r="DS526" s="38"/>
      <c r="DT526" s="38"/>
      <c r="DU526" s="38"/>
      <c r="DV526" s="38"/>
      <c r="DW526" s="38"/>
      <c r="DX526" s="38"/>
      <c r="DY526" s="38"/>
      <c r="DZ526" s="38"/>
      <c r="EA526" s="38"/>
      <c r="EB526" s="38"/>
      <c r="EC526" s="38"/>
      <c r="ED526" s="38"/>
      <c r="EE526" s="38"/>
      <c r="EF526" s="38"/>
      <c r="EG526" s="38"/>
      <c r="EH526" s="38"/>
      <c r="EI526" s="38"/>
      <c r="EJ526" s="38"/>
      <c r="EK526" s="38"/>
      <c r="EL526" s="38"/>
      <c r="EM526" s="38"/>
      <c r="EN526" s="38"/>
      <c r="EO526" s="38"/>
      <c r="EP526" s="38"/>
      <c r="EQ526" s="38"/>
      <c r="ER526" s="38"/>
      <c r="ES526" s="38"/>
    </row>
    <row r="527" spans="34:162" x14ac:dyDescent="0.25">
      <c r="AH527" s="55">
        <v>5.5699999999999248</v>
      </c>
      <c r="AI527" s="11">
        <v>6</v>
      </c>
      <c r="DP527" s="38"/>
      <c r="DQ527" s="38"/>
      <c r="DR527" s="38"/>
      <c r="DS527" s="38"/>
      <c r="DT527" s="38"/>
      <c r="DU527" s="38"/>
      <c r="DV527" s="38"/>
      <c r="DW527" s="38"/>
      <c r="DX527" s="38"/>
      <c r="DY527" s="38"/>
      <c r="DZ527" s="38"/>
      <c r="EA527" s="38"/>
      <c r="EB527" s="38"/>
      <c r="EC527" s="38"/>
      <c r="ED527" s="38"/>
      <c r="EE527" s="38"/>
      <c r="EF527" s="38"/>
      <c r="EG527" s="38"/>
      <c r="EH527" s="38"/>
      <c r="EI527" s="38"/>
      <c r="EJ527" s="38"/>
      <c r="EK527" s="38"/>
      <c r="EL527" s="38"/>
      <c r="EM527" s="38"/>
      <c r="EN527" s="38"/>
      <c r="EO527" s="38"/>
      <c r="EP527" s="38"/>
      <c r="EQ527" s="38"/>
      <c r="ER527" s="38"/>
      <c r="ES527" s="38"/>
    </row>
    <row r="528" spans="34:162" x14ac:dyDescent="0.25">
      <c r="AH528" s="55">
        <v>5.5799999999999246</v>
      </c>
      <c r="AI528" s="11">
        <v>6</v>
      </c>
      <c r="DP528" s="38"/>
      <c r="DQ528" s="38"/>
      <c r="DR528" s="38"/>
      <c r="DS528" s="38"/>
      <c r="DT528" s="38"/>
      <c r="DU528" s="38"/>
      <c r="DV528" s="38"/>
      <c r="DW528" s="38"/>
      <c r="DX528" s="38"/>
      <c r="DY528" s="38"/>
      <c r="DZ528" s="38"/>
      <c r="EA528" s="38"/>
      <c r="EB528" s="38"/>
      <c r="EC528" s="38"/>
      <c r="ED528" s="38"/>
      <c r="EE528" s="38"/>
      <c r="EF528" s="38"/>
      <c r="EG528" s="38"/>
      <c r="EH528" s="38"/>
      <c r="EI528" s="38"/>
      <c r="EJ528" s="38"/>
      <c r="EK528" s="38"/>
      <c r="EL528" s="38"/>
      <c r="EM528" s="38"/>
      <c r="EN528" s="38"/>
      <c r="EO528" s="38"/>
      <c r="EP528" s="38"/>
      <c r="EQ528" s="38"/>
      <c r="ER528" s="38"/>
      <c r="ES528" s="38"/>
    </row>
    <row r="529" spans="34:149" x14ac:dyDescent="0.25">
      <c r="AH529" s="55">
        <v>5.5899999999999244</v>
      </c>
      <c r="AI529" s="11">
        <v>6</v>
      </c>
      <c r="DP529" s="38"/>
      <c r="DQ529" s="38"/>
      <c r="DR529" s="38"/>
      <c r="DS529" s="38"/>
      <c r="DT529" s="38"/>
      <c r="DU529" s="38"/>
      <c r="DV529" s="38"/>
      <c r="DW529" s="38"/>
      <c r="DX529" s="38"/>
      <c r="DY529" s="38"/>
      <c r="DZ529" s="38"/>
      <c r="EA529" s="38"/>
      <c r="EB529" s="38"/>
      <c r="EC529" s="38"/>
      <c r="ED529" s="38"/>
      <c r="EE529" s="38"/>
      <c r="EF529" s="38"/>
      <c r="EG529" s="38"/>
      <c r="EH529" s="38"/>
      <c r="EI529" s="38"/>
      <c r="EJ529" s="38"/>
      <c r="EK529" s="38"/>
      <c r="EL529" s="38"/>
      <c r="EM529" s="38"/>
      <c r="EN529" s="38"/>
      <c r="EO529" s="38"/>
      <c r="EP529" s="38"/>
      <c r="EQ529" s="38"/>
      <c r="ER529" s="38"/>
      <c r="ES529" s="38"/>
    </row>
    <row r="530" spans="34:149" x14ac:dyDescent="0.25">
      <c r="AH530" s="55">
        <v>5.5999999999999241</v>
      </c>
      <c r="AI530" s="11">
        <v>6</v>
      </c>
      <c r="DP530" s="38"/>
      <c r="DQ530" s="38"/>
      <c r="DR530" s="38"/>
      <c r="DS530" s="38"/>
      <c r="DT530" s="38"/>
      <c r="DU530" s="38"/>
      <c r="DV530" s="38"/>
      <c r="DW530" s="38"/>
      <c r="DX530" s="38"/>
      <c r="DY530" s="38"/>
      <c r="DZ530" s="38"/>
      <c r="EA530" s="38"/>
      <c r="EB530" s="38"/>
      <c r="EC530" s="38"/>
      <c r="ED530" s="38"/>
      <c r="EE530" s="38"/>
      <c r="EF530" s="38"/>
      <c r="EG530" s="38"/>
      <c r="EH530" s="38"/>
      <c r="EI530" s="38"/>
      <c r="EJ530" s="38"/>
      <c r="EK530" s="38"/>
      <c r="EL530" s="38"/>
      <c r="EM530" s="38"/>
      <c r="EN530" s="38"/>
      <c r="EO530" s="38"/>
      <c r="EP530" s="38"/>
      <c r="EQ530" s="38"/>
      <c r="ER530" s="38"/>
      <c r="ES530" s="38"/>
    </row>
    <row r="531" spans="34:149" x14ac:dyDescent="0.25">
      <c r="AH531" s="55">
        <v>5.6099999999999239</v>
      </c>
      <c r="AI531" s="11">
        <v>6</v>
      </c>
      <c r="DP531" s="38"/>
      <c r="DQ531" s="38"/>
      <c r="DR531" s="38"/>
      <c r="DS531" s="38"/>
      <c r="DT531" s="38"/>
      <c r="DU531" s="38"/>
      <c r="DV531" s="38"/>
      <c r="DW531" s="38"/>
      <c r="DX531" s="38"/>
      <c r="DY531" s="38"/>
      <c r="DZ531" s="38"/>
      <c r="EA531" s="38"/>
      <c r="EB531" s="38"/>
      <c r="EC531" s="38"/>
      <c r="ED531" s="38"/>
      <c r="EE531" s="38"/>
      <c r="EF531" s="38"/>
      <c r="EG531" s="38"/>
      <c r="EH531" s="38"/>
      <c r="EI531" s="38"/>
      <c r="EJ531" s="38"/>
      <c r="EK531" s="38"/>
      <c r="EL531" s="38"/>
      <c r="EM531" s="38"/>
      <c r="EN531" s="38"/>
      <c r="EO531" s="38"/>
      <c r="EP531" s="38"/>
      <c r="EQ531" s="38"/>
      <c r="ER531" s="38"/>
      <c r="ES531" s="38"/>
    </row>
    <row r="532" spans="34:149" x14ac:dyDescent="0.25">
      <c r="AH532" s="55">
        <v>5.6199999999999237</v>
      </c>
      <c r="AI532" s="11">
        <v>6</v>
      </c>
      <c r="DP532" s="38"/>
      <c r="DQ532" s="38"/>
      <c r="DR532" s="38"/>
      <c r="DS532" s="38"/>
      <c r="DT532" s="38"/>
      <c r="DU532" s="38"/>
      <c r="DV532" s="38"/>
      <c r="DW532" s="38"/>
      <c r="DX532" s="38"/>
      <c r="DY532" s="38"/>
      <c r="DZ532" s="38"/>
      <c r="EA532" s="38"/>
      <c r="EB532" s="38"/>
      <c r="EC532" s="38"/>
      <c r="ED532" s="38"/>
      <c r="EE532" s="38"/>
      <c r="EF532" s="38"/>
      <c r="EG532" s="38"/>
      <c r="EH532" s="38"/>
      <c r="EI532" s="38"/>
      <c r="EJ532" s="38"/>
      <c r="EK532" s="38"/>
      <c r="EL532" s="38"/>
      <c r="EM532" s="38"/>
      <c r="EN532" s="38"/>
      <c r="EO532" s="38"/>
      <c r="EP532" s="38"/>
      <c r="EQ532" s="38"/>
      <c r="ER532" s="38"/>
      <c r="ES532" s="38"/>
    </row>
    <row r="533" spans="34:149" x14ac:dyDescent="0.25">
      <c r="AH533" s="55">
        <v>5.6299999999999235</v>
      </c>
      <c r="AI533" s="11">
        <v>6</v>
      </c>
      <c r="DP533" s="38"/>
      <c r="DQ533" s="38"/>
      <c r="DR533" s="38"/>
      <c r="DS533" s="38"/>
      <c r="DT533" s="38"/>
      <c r="DU533" s="38"/>
      <c r="DV533" s="38"/>
      <c r="DW533" s="38"/>
      <c r="DX533" s="38"/>
      <c r="DY533" s="38"/>
      <c r="DZ533" s="38"/>
      <c r="EA533" s="38"/>
      <c r="EB533" s="38"/>
      <c r="EC533" s="38"/>
      <c r="ED533" s="38"/>
      <c r="EE533" s="38"/>
      <c r="EF533" s="38"/>
      <c r="EG533" s="38"/>
      <c r="EH533" s="38"/>
      <c r="EI533" s="38"/>
      <c r="EJ533" s="38"/>
      <c r="EK533" s="38"/>
      <c r="EL533" s="38"/>
      <c r="EM533" s="38"/>
      <c r="EN533" s="38"/>
      <c r="EO533" s="38"/>
      <c r="EP533" s="38"/>
      <c r="EQ533" s="38"/>
      <c r="ER533" s="38"/>
      <c r="ES533" s="38"/>
    </row>
    <row r="534" spans="34:149" x14ac:dyDescent="0.25">
      <c r="AH534" s="55">
        <v>5.6399999999999233</v>
      </c>
      <c r="AI534" s="11">
        <v>6</v>
      </c>
      <c r="DP534" s="38"/>
      <c r="DQ534" s="38"/>
      <c r="DR534" s="38"/>
      <c r="DS534" s="38"/>
      <c r="DT534" s="38"/>
      <c r="DU534" s="38"/>
      <c r="DV534" s="38"/>
      <c r="DW534" s="38"/>
      <c r="DX534" s="38"/>
      <c r="DY534" s="38"/>
      <c r="DZ534" s="38"/>
      <c r="EA534" s="38"/>
      <c r="EB534" s="38"/>
      <c r="EC534" s="38"/>
      <c r="ED534" s="38"/>
      <c r="EE534" s="38"/>
      <c r="EF534" s="38"/>
      <c r="EG534" s="38"/>
      <c r="EH534" s="38"/>
      <c r="EI534" s="38"/>
      <c r="EJ534" s="38"/>
      <c r="EK534" s="38"/>
      <c r="EL534" s="38"/>
      <c r="EM534" s="38"/>
      <c r="EN534" s="38"/>
      <c r="EO534" s="38"/>
      <c r="EP534" s="38"/>
      <c r="EQ534" s="38"/>
      <c r="ER534" s="38"/>
      <c r="ES534" s="38"/>
    </row>
    <row r="535" spans="34:149" x14ac:dyDescent="0.25">
      <c r="AH535" s="55">
        <v>5.6499999999999231</v>
      </c>
      <c r="AI535" s="11">
        <v>6</v>
      </c>
      <c r="DP535" s="38"/>
      <c r="DQ535" s="38"/>
      <c r="DR535" s="38"/>
      <c r="DS535" s="38"/>
      <c r="DT535" s="38"/>
      <c r="DU535" s="38"/>
      <c r="DV535" s="38"/>
      <c r="DW535" s="38"/>
      <c r="DX535" s="38"/>
      <c r="DY535" s="38"/>
      <c r="DZ535" s="38"/>
      <c r="EA535" s="38"/>
      <c r="EB535" s="38"/>
      <c r="EC535" s="38"/>
      <c r="ED535" s="38"/>
      <c r="EE535" s="38"/>
      <c r="EF535" s="38"/>
      <c r="EG535" s="38"/>
      <c r="EH535" s="38"/>
      <c r="EI535" s="38"/>
      <c r="EJ535" s="38"/>
      <c r="EK535" s="38"/>
      <c r="EL535" s="38"/>
      <c r="EM535" s="38"/>
      <c r="EN535" s="38"/>
      <c r="EO535" s="38"/>
      <c r="EP535" s="38"/>
      <c r="EQ535" s="38"/>
      <c r="ER535" s="38"/>
      <c r="ES535" s="38"/>
    </row>
    <row r="536" spans="34:149" x14ac:dyDescent="0.25">
      <c r="AH536" s="55">
        <v>5.6599999999999229</v>
      </c>
      <c r="AI536" s="11">
        <v>6</v>
      </c>
      <c r="DP536" s="38"/>
      <c r="DQ536" s="38"/>
      <c r="DR536" s="38"/>
      <c r="DS536" s="38"/>
      <c r="DT536" s="38"/>
      <c r="DU536" s="38"/>
      <c r="DV536" s="38"/>
      <c r="DW536" s="38"/>
      <c r="DX536" s="38"/>
      <c r="DY536" s="38"/>
      <c r="DZ536" s="38"/>
      <c r="EA536" s="38"/>
      <c r="EB536" s="38"/>
      <c r="EC536" s="38"/>
      <c r="ED536" s="38"/>
      <c r="EE536" s="38"/>
      <c r="EF536" s="38"/>
      <c r="EG536" s="38"/>
      <c r="EH536" s="38"/>
      <c r="EI536" s="38"/>
      <c r="EJ536" s="38"/>
      <c r="EK536" s="38"/>
      <c r="EL536" s="38"/>
      <c r="EM536" s="38"/>
      <c r="EN536" s="38"/>
      <c r="EO536" s="38"/>
      <c r="EP536" s="38"/>
      <c r="EQ536" s="38"/>
      <c r="ER536" s="38"/>
      <c r="ES536" s="38"/>
    </row>
    <row r="537" spans="34:149" x14ac:dyDescent="0.25">
      <c r="AH537" s="55">
        <v>5.6699999999999227</v>
      </c>
      <c r="AI537" s="11">
        <v>6</v>
      </c>
      <c r="DP537" s="38"/>
      <c r="DQ537" s="38"/>
      <c r="DR537" s="38"/>
      <c r="DS537" s="38"/>
      <c r="DT537" s="38"/>
      <c r="DU537" s="38"/>
      <c r="DV537" s="38"/>
      <c r="DW537" s="38"/>
      <c r="DX537" s="38"/>
      <c r="DY537" s="38"/>
      <c r="DZ537" s="38"/>
      <c r="EA537" s="38"/>
      <c r="EB537" s="38"/>
      <c r="EC537" s="38"/>
      <c r="ED537" s="38"/>
      <c r="EE537" s="38"/>
      <c r="EF537" s="38"/>
      <c r="EG537" s="38"/>
      <c r="EH537" s="38"/>
      <c r="EI537" s="38"/>
      <c r="EJ537" s="38"/>
      <c r="EK537" s="38"/>
      <c r="EL537" s="38"/>
      <c r="EM537" s="38"/>
      <c r="EN537" s="38"/>
      <c r="EO537" s="38"/>
      <c r="EP537" s="38"/>
      <c r="EQ537" s="38"/>
      <c r="ER537" s="38"/>
      <c r="ES537" s="38"/>
    </row>
    <row r="538" spans="34:149" x14ac:dyDescent="0.25">
      <c r="AH538" s="55">
        <v>5.6799999999999224</v>
      </c>
      <c r="AI538" s="11">
        <v>6</v>
      </c>
      <c r="DP538" s="38"/>
      <c r="DQ538" s="38"/>
      <c r="DR538" s="38"/>
      <c r="DS538" s="38"/>
      <c r="DT538" s="38"/>
      <c r="DU538" s="38"/>
      <c r="DV538" s="38"/>
      <c r="DW538" s="38"/>
      <c r="DX538" s="38"/>
      <c r="DY538" s="38"/>
      <c r="DZ538" s="38"/>
      <c r="EA538" s="38"/>
      <c r="EB538" s="38"/>
      <c r="EC538" s="38"/>
      <c r="ED538" s="38"/>
      <c r="EE538" s="38"/>
      <c r="EF538" s="38"/>
      <c r="EG538" s="38"/>
      <c r="EH538" s="38"/>
      <c r="EI538" s="38"/>
      <c r="EJ538" s="38"/>
      <c r="EK538" s="38"/>
      <c r="EL538" s="38"/>
      <c r="EM538" s="38"/>
      <c r="EN538" s="38"/>
      <c r="EO538" s="38"/>
      <c r="EP538" s="38"/>
      <c r="EQ538" s="38"/>
      <c r="ER538" s="38"/>
      <c r="ES538" s="38"/>
    </row>
    <row r="539" spans="34:149" x14ac:dyDescent="0.25">
      <c r="AH539" s="55">
        <v>5.6899999999999222</v>
      </c>
      <c r="AI539" s="11">
        <v>6</v>
      </c>
      <c r="DP539" s="38"/>
      <c r="DQ539" s="38"/>
      <c r="DR539" s="38"/>
      <c r="DS539" s="38"/>
      <c r="DT539" s="38"/>
      <c r="DU539" s="38"/>
      <c r="DV539" s="38"/>
      <c r="DW539" s="38"/>
      <c r="DX539" s="38"/>
      <c r="DY539" s="38"/>
      <c r="DZ539" s="38"/>
      <c r="EA539" s="38"/>
      <c r="EB539" s="38"/>
      <c r="EC539" s="38"/>
      <c r="ED539" s="38"/>
      <c r="EE539" s="38"/>
      <c r="EF539" s="38"/>
      <c r="EG539" s="38"/>
      <c r="EH539" s="38"/>
      <c r="EI539" s="38"/>
      <c r="EJ539" s="38"/>
      <c r="EK539" s="38"/>
      <c r="EL539" s="38"/>
      <c r="EM539" s="38"/>
      <c r="EN539" s="38"/>
      <c r="EO539" s="38"/>
      <c r="EP539" s="38"/>
      <c r="EQ539" s="38"/>
      <c r="ER539" s="38"/>
      <c r="ES539" s="38"/>
    </row>
    <row r="540" spans="34:149" x14ac:dyDescent="0.25">
      <c r="AH540" s="55">
        <v>5.699999999999922</v>
      </c>
      <c r="AI540" s="11">
        <v>6</v>
      </c>
      <c r="DP540" s="38"/>
      <c r="DQ540" s="38"/>
      <c r="DR540" s="38"/>
      <c r="DS540" s="38"/>
      <c r="DT540" s="38"/>
      <c r="DU540" s="38"/>
      <c r="DV540" s="38"/>
      <c r="DW540" s="38"/>
      <c r="DX540" s="38"/>
      <c r="DY540" s="38"/>
      <c r="DZ540" s="38"/>
      <c r="EA540" s="38"/>
      <c r="EB540" s="38"/>
      <c r="EC540" s="38"/>
      <c r="ED540" s="38"/>
      <c r="EE540" s="38"/>
      <c r="EF540" s="38"/>
      <c r="EG540" s="38"/>
      <c r="EH540" s="38"/>
      <c r="EI540" s="38"/>
      <c r="EJ540" s="38"/>
      <c r="EK540" s="38"/>
      <c r="EL540" s="38"/>
      <c r="EM540" s="38"/>
      <c r="EN540" s="38"/>
      <c r="EO540" s="38"/>
      <c r="EP540" s="38"/>
      <c r="EQ540" s="38"/>
      <c r="ER540" s="38"/>
      <c r="ES540" s="38"/>
    </row>
    <row r="541" spans="34:149" x14ac:dyDescent="0.25">
      <c r="AH541" s="55">
        <v>5.7099999999999218</v>
      </c>
      <c r="AI541" s="11">
        <v>6</v>
      </c>
      <c r="DP541" s="38"/>
      <c r="DQ541" s="38"/>
      <c r="DR541" s="38"/>
      <c r="DS541" s="38"/>
      <c r="DT541" s="38"/>
      <c r="DU541" s="38"/>
      <c r="DV541" s="38"/>
      <c r="DW541" s="38"/>
      <c r="DX541" s="38"/>
      <c r="DY541" s="38"/>
      <c r="DZ541" s="38"/>
      <c r="EA541" s="38"/>
      <c r="EB541" s="38"/>
      <c r="EC541" s="38"/>
      <c r="ED541" s="38"/>
      <c r="EE541" s="38"/>
      <c r="EF541" s="38"/>
      <c r="EG541" s="38"/>
      <c r="EH541" s="38"/>
      <c r="EI541" s="38"/>
      <c r="EJ541" s="38"/>
      <c r="EK541" s="38"/>
      <c r="EL541" s="38"/>
      <c r="EM541" s="38"/>
      <c r="EN541" s="38"/>
      <c r="EO541" s="38"/>
      <c r="EP541" s="38"/>
      <c r="EQ541" s="38"/>
      <c r="ER541" s="38"/>
      <c r="ES541" s="38"/>
    </row>
    <row r="542" spans="34:149" x14ac:dyDescent="0.25">
      <c r="AH542" s="55">
        <v>5.7199999999999216</v>
      </c>
      <c r="AI542" s="11">
        <v>6</v>
      </c>
      <c r="DP542" s="38"/>
      <c r="DQ542" s="38"/>
      <c r="DR542" s="38"/>
      <c r="DS542" s="38"/>
      <c r="DT542" s="38"/>
      <c r="DU542" s="38"/>
      <c r="DV542" s="38"/>
      <c r="DW542" s="38"/>
      <c r="DX542" s="38"/>
      <c r="DY542" s="38"/>
      <c r="DZ542" s="38"/>
      <c r="EA542" s="38"/>
      <c r="EB542" s="38"/>
      <c r="EC542" s="38"/>
      <c r="ED542" s="38"/>
      <c r="EE542" s="38"/>
      <c r="EF542" s="38"/>
      <c r="EG542" s="38"/>
      <c r="EH542" s="38"/>
      <c r="EI542" s="38"/>
      <c r="EJ542" s="38"/>
      <c r="EK542" s="38"/>
      <c r="EL542" s="38"/>
      <c r="EM542" s="38"/>
      <c r="EN542" s="38"/>
      <c r="EO542" s="38"/>
      <c r="EP542" s="38"/>
      <c r="EQ542" s="38"/>
      <c r="ER542" s="38"/>
      <c r="ES542" s="38"/>
    </row>
    <row r="543" spans="34:149" x14ac:dyDescent="0.25">
      <c r="AH543" s="55">
        <v>5.7299999999999214</v>
      </c>
      <c r="AI543" s="11">
        <v>6</v>
      </c>
      <c r="DP543" s="38"/>
      <c r="DQ543" s="38"/>
      <c r="DR543" s="38"/>
      <c r="DS543" s="38"/>
      <c r="DT543" s="38"/>
      <c r="DU543" s="38"/>
      <c r="DV543" s="38"/>
      <c r="DW543" s="38"/>
      <c r="DX543" s="38"/>
      <c r="DY543" s="38"/>
      <c r="DZ543" s="38"/>
      <c r="EA543" s="38"/>
      <c r="EB543" s="38"/>
      <c r="EC543" s="38"/>
      <c r="ED543" s="38"/>
      <c r="EE543" s="38"/>
      <c r="EF543" s="38"/>
      <c r="EG543" s="38"/>
      <c r="EH543" s="38"/>
      <c r="EI543" s="38"/>
      <c r="EJ543" s="38"/>
      <c r="EK543" s="38"/>
      <c r="EL543" s="38"/>
      <c r="EM543" s="38"/>
      <c r="EN543" s="38"/>
      <c r="EO543" s="38"/>
      <c r="EP543" s="38"/>
      <c r="EQ543" s="38"/>
      <c r="ER543" s="38"/>
      <c r="ES543" s="38"/>
    </row>
    <row r="544" spans="34:149" x14ac:dyDescent="0.25">
      <c r="AH544" s="55">
        <v>5.7399999999999212</v>
      </c>
      <c r="AI544" s="11">
        <v>6</v>
      </c>
      <c r="DP544" s="38"/>
      <c r="DQ544" s="38"/>
      <c r="DR544" s="38"/>
      <c r="DS544" s="38"/>
      <c r="DT544" s="38"/>
      <c r="DU544" s="38"/>
      <c r="DV544" s="38"/>
      <c r="DW544" s="38"/>
      <c r="DX544" s="38"/>
      <c r="DY544" s="38"/>
      <c r="DZ544" s="38"/>
      <c r="EA544" s="38"/>
      <c r="EB544" s="38"/>
      <c r="EC544" s="38"/>
      <c r="ED544" s="38"/>
      <c r="EE544" s="38"/>
      <c r="EF544" s="38"/>
      <c r="EG544" s="38"/>
      <c r="EH544" s="38"/>
      <c r="EI544" s="38"/>
      <c r="EJ544" s="38"/>
      <c r="EK544" s="38"/>
      <c r="EL544" s="38"/>
      <c r="EM544" s="38"/>
      <c r="EN544" s="38"/>
      <c r="EO544" s="38"/>
      <c r="EP544" s="38"/>
      <c r="EQ544" s="38"/>
      <c r="ER544" s="38"/>
      <c r="ES544" s="38"/>
    </row>
    <row r="545" spans="34:149" x14ac:dyDescent="0.25">
      <c r="AH545" s="55">
        <v>5.749999999999921</v>
      </c>
      <c r="AI545" s="11">
        <v>6</v>
      </c>
      <c r="DP545" s="38"/>
      <c r="DQ545" s="38"/>
      <c r="DR545" s="38"/>
      <c r="DS545" s="38"/>
      <c r="DT545" s="38"/>
      <c r="DU545" s="38"/>
      <c r="DV545" s="38"/>
      <c r="DW545" s="38"/>
      <c r="DX545" s="38"/>
      <c r="DY545" s="38"/>
      <c r="DZ545" s="38"/>
      <c r="EA545" s="38"/>
      <c r="EB545" s="38"/>
      <c r="EC545" s="38"/>
      <c r="ED545" s="38"/>
      <c r="EE545" s="38"/>
      <c r="EF545" s="38"/>
      <c r="EG545" s="38"/>
      <c r="EH545" s="38"/>
      <c r="EI545" s="38"/>
      <c r="EJ545" s="38"/>
      <c r="EK545" s="38"/>
      <c r="EL545" s="38"/>
      <c r="EM545" s="38"/>
      <c r="EN545" s="38"/>
      <c r="EO545" s="38"/>
      <c r="EP545" s="38"/>
      <c r="EQ545" s="38"/>
      <c r="ER545" s="38"/>
      <c r="ES545" s="38"/>
    </row>
    <row r="546" spans="34:149" x14ac:dyDescent="0.25">
      <c r="AH546" s="55">
        <v>5.7599999999999207</v>
      </c>
      <c r="AI546" s="11">
        <v>6</v>
      </c>
      <c r="DP546" s="38"/>
      <c r="DQ546" s="38"/>
      <c r="DR546" s="38"/>
      <c r="DS546" s="38"/>
      <c r="DT546" s="38"/>
      <c r="DU546" s="38"/>
      <c r="DV546" s="38"/>
      <c r="DW546" s="38"/>
      <c r="DX546" s="38"/>
      <c r="DY546" s="38"/>
      <c r="DZ546" s="38"/>
      <c r="EA546" s="38"/>
      <c r="EB546" s="38"/>
      <c r="EC546" s="38"/>
      <c r="ED546" s="38"/>
      <c r="EE546" s="38"/>
      <c r="EF546" s="38"/>
      <c r="EG546" s="38"/>
      <c r="EH546" s="38"/>
      <c r="EI546" s="38"/>
      <c r="EJ546" s="38"/>
      <c r="EK546" s="38"/>
      <c r="EL546" s="38"/>
      <c r="EM546" s="38"/>
      <c r="EN546" s="38"/>
      <c r="EO546" s="38"/>
      <c r="EP546" s="38"/>
      <c r="EQ546" s="38"/>
      <c r="ER546" s="38"/>
      <c r="ES546" s="38"/>
    </row>
    <row r="547" spans="34:149" x14ac:dyDescent="0.25">
      <c r="AH547" s="55">
        <v>5.7699999999999205</v>
      </c>
      <c r="AI547" s="11">
        <v>6</v>
      </c>
      <c r="DP547" s="38"/>
      <c r="DQ547" s="38"/>
      <c r="DR547" s="38"/>
      <c r="DS547" s="38"/>
      <c r="DT547" s="38"/>
      <c r="DU547" s="38"/>
      <c r="DV547" s="38"/>
      <c r="DW547" s="38"/>
      <c r="DX547" s="38"/>
      <c r="DY547" s="38"/>
      <c r="DZ547" s="38"/>
      <c r="EA547" s="38"/>
      <c r="EB547" s="38"/>
      <c r="EC547" s="38"/>
      <c r="ED547" s="38"/>
      <c r="EE547" s="38"/>
      <c r="EF547" s="38"/>
      <c r="EG547" s="38"/>
      <c r="EH547" s="38"/>
      <c r="EI547" s="38"/>
      <c r="EJ547" s="38"/>
      <c r="EK547" s="38"/>
      <c r="EL547" s="38"/>
      <c r="EM547" s="38"/>
      <c r="EN547" s="38"/>
      <c r="EO547" s="38"/>
      <c r="EP547" s="38"/>
      <c r="EQ547" s="38"/>
      <c r="ER547" s="38"/>
      <c r="ES547" s="38"/>
    </row>
    <row r="548" spans="34:149" x14ac:dyDescent="0.25">
      <c r="AH548" s="55">
        <v>5.7799999999999203</v>
      </c>
      <c r="AI548" s="11">
        <v>6</v>
      </c>
      <c r="DP548" s="38"/>
      <c r="DQ548" s="38"/>
      <c r="DR548" s="38"/>
      <c r="DS548" s="38"/>
      <c r="DT548" s="38"/>
      <c r="DU548" s="38"/>
      <c r="DV548" s="38"/>
      <c r="DW548" s="38"/>
      <c r="DX548" s="38"/>
      <c r="DY548" s="38"/>
      <c r="DZ548" s="38"/>
      <c r="EA548" s="38"/>
      <c r="EB548" s="38"/>
      <c r="EC548" s="38"/>
      <c r="ED548" s="38"/>
      <c r="EE548" s="38"/>
      <c r="EF548" s="38"/>
      <c r="EG548" s="38"/>
      <c r="EH548" s="38"/>
      <c r="EI548" s="38"/>
      <c r="EJ548" s="38"/>
      <c r="EK548" s="38"/>
      <c r="EL548" s="38"/>
      <c r="EM548" s="38"/>
      <c r="EN548" s="38"/>
      <c r="EO548" s="38"/>
      <c r="EP548" s="38"/>
      <c r="EQ548" s="38"/>
      <c r="ER548" s="38"/>
      <c r="ES548" s="38"/>
    </row>
    <row r="549" spans="34:149" x14ac:dyDescent="0.25">
      <c r="AH549" s="55">
        <v>5.7899999999999201</v>
      </c>
      <c r="AI549" s="11">
        <v>6</v>
      </c>
      <c r="DP549" s="38"/>
      <c r="DQ549" s="38"/>
      <c r="DR549" s="38"/>
      <c r="DS549" s="38"/>
      <c r="DT549" s="38"/>
      <c r="DU549" s="38"/>
      <c r="DV549" s="38"/>
      <c r="DW549" s="38"/>
      <c r="DX549" s="38"/>
      <c r="DY549" s="38"/>
      <c r="DZ549" s="38"/>
      <c r="EA549" s="38"/>
      <c r="EB549" s="38"/>
      <c r="EC549" s="38"/>
      <c r="ED549" s="38"/>
      <c r="EE549" s="38"/>
      <c r="EF549" s="38"/>
      <c r="EG549" s="38"/>
      <c r="EH549" s="38"/>
      <c r="EI549" s="38"/>
      <c r="EJ549" s="38"/>
      <c r="EK549" s="38"/>
      <c r="EL549" s="38"/>
      <c r="EM549" s="38"/>
      <c r="EN549" s="38"/>
      <c r="EO549" s="38"/>
      <c r="EP549" s="38"/>
      <c r="EQ549" s="38"/>
      <c r="ER549" s="38"/>
      <c r="ES549" s="38"/>
    </row>
    <row r="550" spans="34:149" x14ac:dyDescent="0.25">
      <c r="AH550" s="55">
        <v>5.7999999999999199</v>
      </c>
      <c r="AI550" s="11">
        <v>6</v>
      </c>
      <c r="DP550" s="38"/>
      <c r="DQ550" s="38"/>
      <c r="DR550" s="38"/>
      <c r="DS550" s="38"/>
      <c r="DT550" s="38"/>
      <c r="DU550" s="38"/>
      <c r="DV550" s="38"/>
      <c r="DW550" s="38"/>
      <c r="DX550" s="38"/>
      <c r="DY550" s="38"/>
      <c r="DZ550" s="38"/>
      <c r="EA550" s="38"/>
      <c r="EB550" s="38"/>
      <c r="EC550" s="38"/>
      <c r="ED550" s="38"/>
      <c r="EE550" s="38"/>
      <c r="EF550" s="38"/>
      <c r="EG550" s="38"/>
      <c r="EH550" s="38"/>
      <c r="EI550" s="38"/>
      <c r="EJ550" s="38"/>
      <c r="EK550" s="38"/>
      <c r="EL550" s="38"/>
      <c r="EM550" s="38"/>
      <c r="EN550" s="38"/>
      <c r="EO550" s="38"/>
      <c r="EP550" s="38"/>
      <c r="EQ550" s="38"/>
      <c r="ER550" s="38"/>
      <c r="ES550" s="38"/>
    </row>
    <row r="551" spans="34:149" x14ac:dyDescent="0.25">
      <c r="AH551" s="55">
        <v>5.8099999999999197</v>
      </c>
      <c r="AI551" s="11">
        <v>6</v>
      </c>
      <c r="DP551" s="38"/>
      <c r="DQ551" s="38"/>
      <c r="DR551" s="38"/>
      <c r="DS551" s="38"/>
      <c r="DT551" s="38"/>
      <c r="DU551" s="38"/>
      <c r="DV551" s="38"/>
      <c r="DW551" s="38"/>
      <c r="DX551" s="38"/>
      <c r="DY551" s="38"/>
      <c r="DZ551" s="38"/>
      <c r="EA551" s="38"/>
      <c r="EB551" s="38"/>
      <c r="EC551" s="38"/>
      <c r="ED551" s="38"/>
      <c r="EE551" s="38"/>
      <c r="EF551" s="38"/>
      <c r="EG551" s="38"/>
      <c r="EH551" s="38"/>
      <c r="EI551" s="38"/>
      <c r="EJ551" s="38"/>
      <c r="EK551" s="38"/>
      <c r="EL551" s="38"/>
      <c r="EM551" s="38"/>
      <c r="EN551" s="38"/>
      <c r="EO551" s="38"/>
      <c r="EP551" s="38"/>
      <c r="EQ551" s="38"/>
      <c r="ER551" s="38"/>
      <c r="ES551" s="38"/>
    </row>
    <row r="552" spans="34:149" x14ac:dyDescent="0.25">
      <c r="AH552" s="55">
        <v>5.8199999999999195</v>
      </c>
      <c r="AI552" s="11">
        <v>6</v>
      </c>
      <c r="DP552" s="38"/>
      <c r="DQ552" s="38"/>
      <c r="DR552" s="38"/>
      <c r="DS552" s="38"/>
      <c r="DT552" s="38"/>
      <c r="DU552" s="38"/>
      <c r="DV552" s="38"/>
      <c r="DW552" s="38"/>
      <c r="DX552" s="38"/>
      <c r="DY552" s="38"/>
      <c r="DZ552" s="38"/>
      <c r="EA552" s="38"/>
      <c r="EB552" s="38"/>
      <c r="EC552" s="38"/>
      <c r="ED552" s="38"/>
      <c r="EE552" s="38"/>
      <c r="EF552" s="38"/>
      <c r="EG552" s="38"/>
      <c r="EH552" s="38"/>
      <c r="EI552" s="38"/>
      <c r="EJ552" s="38"/>
      <c r="EK552" s="38"/>
      <c r="EL552" s="38"/>
      <c r="EM552" s="38"/>
      <c r="EN552" s="38"/>
      <c r="EO552" s="38"/>
      <c r="EP552" s="38"/>
      <c r="EQ552" s="38"/>
      <c r="ER552" s="38"/>
      <c r="ES552" s="38"/>
    </row>
    <row r="553" spans="34:149" x14ac:dyDescent="0.25">
      <c r="AH553" s="55">
        <v>5.8299999999999192</v>
      </c>
      <c r="AI553" s="11">
        <v>6</v>
      </c>
      <c r="DP553" s="38"/>
      <c r="DQ553" s="38"/>
      <c r="DR553" s="38"/>
      <c r="DS553" s="38"/>
      <c r="DT553" s="38"/>
      <c r="DU553" s="38"/>
      <c r="DV553" s="38"/>
      <c r="DW553" s="38"/>
      <c r="DX553" s="38"/>
      <c r="DY553" s="38"/>
      <c r="DZ553" s="38"/>
      <c r="EA553" s="38"/>
      <c r="EB553" s="38"/>
      <c r="EC553" s="38"/>
      <c r="ED553" s="38"/>
      <c r="EE553" s="38"/>
      <c r="EF553" s="38"/>
      <c r="EG553" s="38"/>
      <c r="EH553" s="38"/>
      <c r="EI553" s="38"/>
      <c r="EJ553" s="38"/>
      <c r="EK553" s="38"/>
      <c r="EL553" s="38"/>
      <c r="EM553" s="38"/>
      <c r="EN553" s="38"/>
      <c r="EO553" s="38"/>
      <c r="EP553" s="38"/>
      <c r="EQ553" s="38"/>
      <c r="ER553" s="38"/>
      <c r="ES553" s="38"/>
    </row>
    <row r="554" spans="34:149" x14ac:dyDescent="0.25">
      <c r="AH554" s="55">
        <v>5.839999999999919</v>
      </c>
      <c r="AI554" s="11">
        <v>6</v>
      </c>
      <c r="DP554" s="38"/>
      <c r="DQ554" s="38"/>
      <c r="DR554" s="38"/>
      <c r="DS554" s="38"/>
      <c r="DT554" s="38"/>
      <c r="DU554" s="38"/>
      <c r="DV554" s="38"/>
      <c r="DW554" s="38"/>
      <c r="DX554" s="38"/>
      <c r="DY554" s="38"/>
      <c r="DZ554" s="38"/>
      <c r="EA554" s="38"/>
      <c r="EB554" s="38"/>
      <c r="EC554" s="38"/>
      <c r="ED554" s="38"/>
      <c r="EE554" s="38"/>
      <c r="EF554" s="38"/>
      <c r="EG554" s="38"/>
      <c r="EH554" s="38"/>
      <c r="EI554" s="38"/>
      <c r="EJ554" s="38"/>
      <c r="EK554" s="38"/>
      <c r="EL554" s="38"/>
      <c r="EM554" s="38"/>
      <c r="EN554" s="38"/>
      <c r="EO554" s="38"/>
      <c r="EP554" s="38"/>
      <c r="EQ554" s="38"/>
      <c r="ER554" s="38"/>
      <c r="ES554" s="38"/>
    </row>
    <row r="555" spans="34:149" x14ac:dyDescent="0.25">
      <c r="AH555" s="55">
        <v>5.8499999999999188</v>
      </c>
      <c r="AI555" s="11">
        <v>6</v>
      </c>
      <c r="DP555" s="38"/>
      <c r="DQ555" s="38"/>
      <c r="DR555" s="38"/>
      <c r="DS555" s="38"/>
      <c r="DT555" s="38"/>
      <c r="DU555" s="38"/>
      <c r="DV555" s="38"/>
      <c r="DW555" s="38"/>
      <c r="DX555" s="38"/>
      <c r="DY555" s="38"/>
      <c r="DZ555" s="38"/>
      <c r="EA555" s="38"/>
      <c r="EB555" s="38"/>
      <c r="EC555" s="38"/>
      <c r="ED555" s="38"/>
      <c r="EE555" s="38"/>
      <c r="EF555" s="38"/>
      <c r="EG555" s="38"/>
      <c r="EH555" s="38"/>
      <c r="EI555" s="38"/>
      <c r="EJ555" s="38"/>
      <c r="EK555" s="38"/>
      <c r="EL555" s="38"/>
      <c r="EM555" s="38"/>
      <c r="EN555" s="38"/>
      <c r="EO555" s="38"/>
      <c r="EP555" s="38"/>
      <c r="EQ555" s="38"/>
      <c r="ER555" s="38"/>
      <c r="ES555" s="38"/>
    </row>
    <row r="556" spans="34:149" x14ac:dyDescent="0.25">
      <c r="AH556" s="55">
        <v>5.8599999999999186</v>
      </c>
      <c r="AI556" s="11">
        <v>6</v>
      </c>
      <c r="DP556" s="38"/>
      <c r="DQ556" s="38"/>
      <c r="DR556" s="38"/>
      <c r="DS556" s="38"/>
      <c r="DT556" s="38"/>
      <c r="DU556" s="38"/>
      <c r="DV556" s="38"/>
      <c r="DW556" s="38"/>
      <c r="DX556" s="38"/>
      <c r="DY556" s="38"/>
      <c r="DZ556" s="38"/>
      <c r="EA556" s="38"/>
      <c r="EB556" s="38"/>
      <c r="EC556" s="38"/>
      <c r="ED556" s="38"/>
      <c r="EE556" s="38"/>
      <c r="EF556" s="38"/>
      <c r="EG556" s="38"/>
      <c r="EH556" s="38"/>
      <c r="EI556" s="38"/>
      <c r="EJ556" s="38"/>
      <c r="EK556" s="38"/>
      <c r="EL556" s="38"/>
      <c r="EM556" s="38"/>
      <c r="EN556" s="38"/>
      <c r="EO556" s="38"/>
      <c r="EP556" s="38"/>
      <c r="EQ556" s="38"/>
      <c r="ER556" s="38"/>
      <c r="ES556" s="38"/>
    </row>
    <row r="557" spans="34:149" x14ac:dyDescent="0.25">
      <c r="AH557" s="55">
        <v>5.8699999999999184</v>
      </c>
      <c r="AI557" s="11">
        <v>6</v>
      </c>
      <c r="DP557" s="38"/>
      <c r="DQ557" s="38"/>
      <c r="DR557" s="38"/>
      <c r="DS557" s="38"/>
      <c r="DT557" s="38"/>
      <c r="DU557" s="38"/>
      <c r="DV557" s="38"/>
      <c r="DW557" s="38"/>
      <c r="DX557" s="38"/>
      <c r="DY557" s="38"/>
      <c r="DZ557" s="38"/>
      <c r="EA557" s="38"/>
      <c r="EB557" s="38"/>
      <c r="EC557" s="38"/>
      <c r="ED557" s="38"/>
      <c r="EE557" s="38"/>
      <c r="EF557" s="38"/>
      <c r="EG557" s="38"/>
      <c r="EH557" s="38"/>
      <c r="EI557" s="38"/>
      <c r="EJ557" s="38"/>
      <c r="EK557" s="38"/>
      <c r="EL557" s="38"/>
      <c r="EM557" s="38"/>
      <c r="EN557" s="38"/>
      <c r="EO557" s="38"/>
      <c r="EP557" s="38"/>
      <c r="EQ557" s="38"/>
      <c r="ER557" s="38"/>
      <c r="ES557" s="38"/>
    </row>
    <row r="558" spans="34:149" x14ac:dyDescent="0.25">
      <c r="AH558" s="55">
        <v>5.8799999999999182</v>
      </c>
      <c r="AI558" s="11">
        <v>6</v>
      </c>
    </row>
    <row r="559" spans="34:149" x14ac:dyDescent="0.25">
      <c r="AH559" s="55">
        <v>5.889999999999918</v>
      </c>
      <c r="AI559" s="11">
        <v>6</v>
      </c>
    </row>
    <row r="560" spans="34:149" x14ac:dyDescent="0.25">
      <c r="AH560" s="55">
        <v>5.8999999999999178</v>
      </c>
      <c r="AI560" s="11">
        <v>6</v>
      </c>
    </row>
    <row r="561" spans="34:35" x14ac:dyDescent="0.25">
      <c r="AH561" s="55">
        <v>5.9099999999999175</v>
      </c>
      <c r="AI561" s="11">
        <v>6</v>
      </c>
    </row>
    <row r="562" spans="34:35" x14ac:dyDescent="0.25">
      <c r="AH562" s="55">
        <v>5.9199999999999173</v>
      </c>
      <c r="AI562" s="11">
        <v>6</v>
      </c>
    </row>
    <row r="563" spans="34:35" x14ac:dyDescent="0.25">
      <c r="AH563" s="55">
        <v>5.9299999999999171</v>
      </c>
      <c r="AI563" s="11">
        <v>6</v>
      </c>
    </row>
    <row r="564" spans="34:35" x14ac:dyDescent="0.25">
      <c r="AH564" s="55">
        <v>5.9399999999999169</v>
      </c>
      <c r="AI564" s="11">
        <v>6</v>
      </c>
    </row>
    <row r="565" spans="34:35" x14ac:dyDescent="0.25">
      <c r="AH565" s="55">
        <v>5.9499999999999167</v>
      </c>
      <c r="AI565" s="11">
        <v>6</v>
      </c>
    </row>
    <row r="566" spans="34:35" x14ac:dyDescent="0.25">
      <c r="AH566" s="55">
        <v>5.9599999999999165</v>
      </c>
      <c r="AI566" s="11">
        <v>6</v>
      </c>
    </row>
    <row r="567" spans="34:35" x14ac:dyDescent="0.25">
      <c r="AH567" s="55">
        <v>5.9699999999999163</v>
      </c>
      <c r="AI567" s="11">
        <v>6</v>
      </c>
    </row>
    <row r="568" spans="34:35" x14ac:dyDescent="0.25">
      <c r="AH568" s="55">
        <v>5.979999999999916</v>
      </c>
      <c r="AI568" s="11">
        <v>6</v>
      </c>
    </row>
    <row r="569" spans="34:35" x14ac:dyDescent="0.25">
      <c r="AH569" s="55">
        <v>5.9899999999999158</v>
      </c>
      <c r="AI569" s="11">
        <v>6</v>
      </c>
    </row>
    <row r="570" spans="34:35" x14ac:dyDescent="0.25">
      <c r="AH570" s="55">
        <v>5.9999999999999156</v>
      </c>
      <c r="AI570" s="11">
        <v>6</v>
      </c>
    </row>
  </sheetData>
  <sheetProtection password="CCA4" sheet="1" objects="1" scenarios="1"/>
  <mergeCells count="134">
    <mergeCell ref="BC6:BL6"/>
    <mergeCell ref="BG33:BH33"/>
    <mergeCell ref="K76:M76"/>
    <mergeCell ref="K75:M75"/>
    <mergeCell ref="K74:M74"/>
    <mergeCell ref="K73:M73"/>
    <mergeCell ref="K72:M72"/>
    <mergeCell ref="K71:M71"/>
    <mergeCell ref="K70:M70"/>
    <mergeCell ref="K69:M69"/>
    <mergeCell ref="K68:M68"/>
    <mergeCell ref="L25:M25"/>
    <mergeCell ref="P25:R25"/>
    <mergeCell ref="L26:M26"/>
    <mergeCell ref="H20:I20"/>
    <mergeCell ref="L20:M20"/>
    <mergeCell ref="P20:R20"/>
    <mergeCell ref="AI41:AK41"/>
    <mergeCell ref="K67:M67"/>
    <mergeCell ref="B37:C37"/>
    <mergeCell ref="AJ3:AK3"/>
    <mergeCell ref="AJ4:AK4"/>
    <mergeCell ref="E54:F54"/>
    <mergeCell ref="D59:J60"/>
    <mergeCell ref="D25:E25"/>
    <mergeCell ref="H25:I25"/>
    <mergeCell ref="D26:E26"/>
    <mergeCell ref="H26:I26"/>
    <mergeCell ref="K14:R14"/>
    <mergeCell ref="M4:N4"/>
    <mergeCell ref="O5:R6"/>
    <mergeCell ref="O7:R8"/>
    <mergeCell ref="I4:J4"/>
    <mergeCell ref="C8:M8"/>
    <mergeCell ref="O9:R10"/>
    <mergeCell ref="AU18:AV18"/>
    <mergeCell ref="E58:J58"/>
    <mergeCell ref="D23:E23"/>
    <mergeCell ref="H23:I23"/>
    <mergeCell ref="L23:M23"/>
    <mergeCell ref="P23:R23"/>
    <mergeCell ref="D24:E24"/>
    <mergeCell ref="H24:I24"/>
    <mergeCell ref="L24:M24"/>
    <mergeCell ref="P24:R24"/>
    <mergeCell ref="T40:AC40"/>
    <mergeCell ref="T53:T54"/>
    <mergeCell ref="Q35:R35"/>
    <mergeCell ref="Q36:R36"/>
    <mergeCell ref="Q37:R37"/>
    <mergeCell ref="D22:E22"/>
    <mergeCell ref="I19:L19"/>
    <mergeCell ref="B66:C66"/>
    <mergeCell ref="H22:I22"/>
    <mergeCell ref="L22:M22"/>
    <mergeCell ref="P22:R22"/>
    <mergeCell ref="P26:R26"/>
    <mergeCell ref="K52:N52"/>
    <mergeCell ref="K60:L60"/>
    <mergeCell ref="M60:R60"/>
    <mergeCell ref="I39:K39"/>
    <mergeCell ref="J37:K37"/>
    <mergeCell ref="F37:G37"/>
    <mergeCell ref="Q57:R57"/>
    <mergeCell ref="N37:O37"/>
    <mergeCell ref="Q56:R56"/>
    <mergeCell ref="Q55:R55"/>
    <mergeCell ref="Q54:R54"/>
    <mergeCell ref="N39:R39"/>
    <mergeCell ref="C56:J57"/>
    <mergeCell ref="H67:J67"/>
    <mergeCell ref="H76:J76"/>
    <mergeCell ref="H75:J75"/>
    <mergeCell ref="H74:J74"/>
    <mergeCell ref="H73:J73"/>
    <mergeCell ref="H72:J72"/>
    <mergeCell ref="H71:J71"/>
    <mergeCell ref="H70:J70"/>
    <mergeCell ref="H69:J69"/>
    <mergeCell ref="H68:J68"/>
    <mergeCell ref="B71:C71"/>
    <mergeCell ref="B70:C70"/>
    <mergeCell ref="B69:C69"/>
    <mergeCell ref="B68:C68"/>
    <mergeCell ref="B67:C67"/>
    <mergeCell ref="B76:C76"/>
    <mergeCell ref="B75:C75"/>
    <mergeCell ref="B74:C74"/>
    <mergeCell ref="B73:C73"/>
    <mergeCell ref="B72:C72"/>
    <mergeCell ref="Q71:T71"/>
    <mergeCell ref="Q70:T70"/>
    <mergeCell ref="Q69:T69"/>
    <mergeCell ref="Q68:T68"/>
    <mergeCell ref="Q67:T67"/>
    <mergeCell ref="Q76:T76"/>
    <mergeCell ref="Q75:T75"/>
    <mergeCell ref="Q74:T74"/>
    <mergeCell ref="Q73:T73"/>
    <mergeCell ref="Q72:T72"/>
    <mergeCell ref="N71:P71"/>
    <mergeCell ref="N70:P70"/>
    <mergeCell ref="N69:P69"/>
    <mergeCell ref="N68:P68"/>
    <mergeCell ref="N67:P67"/>
    <mergeCell ref="N76:P76"/>
    <mergeCell ref="N75:P75"/>
    <mergeCell ref="N74:P74"/>
    <mergeCell ref="N73:P73"/>
    <mergeCell ref="N72:P72"/>
    <mergeCell ref="Y8:AB8"/>
    <mergeCell ref="AD16:AF16"/>
    <mergeCell ref="C6:K6"/>
    <mergeCell ref="Q27:R27"/>
    <mergeCell ref="Q34:R34"/>
    <mergeCell ref="Q33:R33"/>
    <mergeCell ref="Q32:R32"/>
    <mergeCell ref="Q31:R31"/>
    <mergeCell ref="Q30:R30"/>
    <mergeCell ref="Q29:R29"/>
    <mergeCell ref="Q28:R28"/>
    <mergeCell ref="O15:R16"/>
    <mergeCell ref="P21:R21"/>
    <mergeCell ref="D20:E20"/>
    <mergeCell ref="B16:E16"/>
    <mergeCell ref="D21:E21"/>
    <mergeCell ref="H21:I21"/>
    <mergeCell ref="L21:M21"/>
    <mergeCell ref="F16:M16"/>
    <mergeCell ref="C10:K10"/>
    <mergeCell ref="B12:I12"/>
    <mergeCell ref="J12:R12"/>
    <mergeCell ref="B14:D14"/>
    <mergeCell ref="E14:J14"/>
  </mergeCells>
  <pageMargins left="0.70866141732283472" right="0" top="0.35433070866141736" bottom="0.15748031496062992" header="0.31496062992125984" footer="0.31496062992125984"/>
  <pageSetup paperSize="9" scale="81" orientation="portrait" horizontalDpi="4294967294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11</xdr:col>
                    <xdr:colOff>219075</xdr:colOff>
                    <xdr:row>3</xdr:row>
                    <xdr:rowOff>238125</xdr:rowOff>
                  </from>
                  <to>
                    <xdr:col>14</xdr:col>
                    <xdr:colOff>85725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11</xdr:col>
                    <xdr:colOff>219075</xdr:colOff>
                    <xdr:row>5</xdr:row>
                    <xdr:rowOff>28575</xdr:rowOff>
                  </from>
                  <to>
                    <xdr:col>13</xdr:col>
                    <xdr:colOff>295275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180975</xdr:rowOff>
                  </from>
                  <to>
                    <xdr:col>1</xdr:col>
                    <xdr:colOff>285750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</xdr:col>
                    <xdr:colOff>361950</xdr:colOff>
                    <xdr:row>16</xdr:row>
                    <xdr:rowOff>0</xdr:rowOff>
                  </from>
                  <to>
                    <xdr:col>6</xdr:col>
                    <xdr:colOff>238125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180975</xdr:rowOff>
                  </from>
                  <to>
                    <xdr:col>8</xdr:col>
                    <xdr:colOff>361950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8</xdr:col>
                    <xdr:colOff>152400</xdr:colOff>
                    <xdr:row>16</xdr:row>
                    <xdr:rowOff>0</xdr:rowOff>
                  </from>
                  <to>
                    <xdr:col>10</xdr:col>
                    <xdr:colOff>390525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0</xdr:rowOff>
                  </from>
                  <to>
                    <xdr:col>11</xdr:col>
                    <xdr:colOff>247650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15</xdr:col>
                    <xdr:colOff>9525</xdr:colOff>
                    <xdr:row>15</xdr:row>
                    <xdr:rowOff>180975</xdr:rowOff>
                  </from>
                  <to>
                    <xdr:col>15</xdr:col>
                    <xdr:colOff>400050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15</xdr:col>
                    <xdr:colOff>342900</xdr:colOff>
                    <xdr:row>15</xdr:row>
                    <xdr:rowOff>180975</xdr:rowOff>
                  </from>
                  <to>
                    <xdr:col>18</xdr:col>
                    <xdr:colOff>76200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19050</xdr:rowOff>
                  </from>
                  <to>
                    <xdr:col>1</xdr:col>
                    <xdr:colOff>409575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3</xdr:col>
                    <xdr:colOff>352425</xdr:colOff>
                    <xdr:row>16</xdr:row>
                    <xdr:rowOff>152400</xdr:rowOff>
                  </from>
                  <to>
                    <xdr:col>6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3</xdr:col>
                    <xdr:colOff>352425</xdr:colOff>
                    <xdr:row>17</xdr:row>
                    <xdr:rowOff>152400</xdr:rowOff>
                  </from>
                  <to>
                    <xdr:col>7</xdr:col>
                    <xdr:colOff>152400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152400</xdr:rowOff>
                  </from>
                  <to>
                    <xdr:col>7</xdr:col>
                    <xdr:colOff>457200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6</xdr:col>
                    <xdr:colOff>257175</xdr:colOff>
                    <xdr:row>17</xdr:row>
                    <xdr:rowOff>142875</xdr:rowOff>
                  </from>
                  <to>
                    <xdr:col>8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15</xdr:col>
                    <xdr:colOff>342900</xdr:colOff>
                    <xdr:row>16</xdr:row>
                    <xdr:rowOff>152400</xdr:rowOff>
                  </from>
                  <to>
                    <xdr:col>18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15</xdr:col>
                    <xdr:colOff>9525</xdr:colOff>
                    <xdr:row>16</xdr:row>
                    <xdr:rowOff>152400</xdr:rowOff>
                  </from>
                  <to>
                    <xdr:col>15</xdr:col>
                    <xdr:colOff>400050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15</xdr:col>
                    <xdr:colOff>9525</xdr:colOff>
                    <xdr:row>17</xdr:row>
                    <xdr:rowOff>152400</xdr:rowOff>
                  </from>
                  <to>
                    <xdr:col>15</xdr:col>
                    <xdr:colOff>371475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15</xdr:col>
                    <xdr:colOff>342900</xdr:colOff>
                    <xdr:row>17</xdr:row>
                    <xdr:rowOff>152400</xdr:rowOff>
                  </from>
                  <to>
                    <xdr:col>19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2</xdr:col>
                    <xdr:colOff>123825</xdr:colOff>
                    <xdr:row>54</xdr:row>
                    <xdr:rowOff>0</xdr:rowOff>
                  </from>
                  <to>
                    <xdr:col>3</xdr:col>
                    <xdr:colOff>400050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3</xdr:col>
                    <xdr:colOff>171450</xdr:colOff>
                    <xdr:row>54</xdr:row>
                    <xdr:rowOff>9525</xdr:rowOff>
                  </from>
                  <to>
                    <xdr:col>4</xdr:col>
                    <xdr:colOff>476250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54</xdr:row>
                    <xdr:rowOff>9525</xdr:rowOff>
                  </from>
                  <to>
                    <xdr:col>7</xdr:col>
                    <xdr:colOff>142875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10</xdr:col>
                    <xdr:colOff>342900</xdr:colOff>
                    <xdr:row>56</xdr:row>
                    <xdr:rowOff>0</xdr:rowOff>
                  </from>
                  <to>
                    <xdr:col>12</xdr:col>
                    <xdr:colOff>19050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0</xdr:rowOff>
                  </from>
                  <to>
                    <xdr:col>10</xdr:col>
                    <xdr:colOff>314325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12</xdr:col>
                    <xdr:colOff>133350</xdr:colOff>
                    <xdr:row>56</xdr:row>
                    <xdr:rowOff>0</xdr:rowOff>
                  </from>
                  <to>
                    <xdr:col>13</xdr:col>
                    <xdr:colOff>295275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0</xdr:rowOff>
                  </from>
                  <to>
                    <xdr:col>10</xdr:col>
                    <xdr:colOff>400050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10</xdr:col>
                    <xdr:colOff>342900</xdr:colOff>
                    <xdr:row>57</xdr:row>
                    <xdr:rowOff>0</xdr:rowOff>
                  </from>
                  <to>
                    <xdr:col>12</xdr:col>
                    <xdr:colOff>257175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11</xdr:col>
                    <xdr:colOff>133350</xdr:colOff>
                    <xdr:row>57</xdr:row>
                    <xdr:rowOff>0</xdr:rowOff>
                  </from>
                  <to>
                    <xdr:col>12</xdr:col>
                    <xdr:colOff>209550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12</xdr:col>
                    <xdr:colOff>133350</xdr:colOff>
                    <xdr:row>57</xdr:row>
                    <xdr:rowOff>0</xdr:rowOff>
                  </from>
                  <to>
                    <xdr:col>13</xdr:col>
                    <xdr:colOff>457200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14</xdr:col>
                    <xdr:colOff>85725</xdr:colOff>
                    <xdr:row>57</xdr:row>
                    <xdr:rowOff>0</xdr:rowOff>
                  </from>
                  <to>
                    <xdr:col>17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15</xdr:col>
                    <xdr:colOff>171450</xdr:colOff>
                    <xdr:row>57</xdr:row>
                    <xdr:rowOff>0</xdr:rowOff>
                  </from>
                  <to>
                    <xdr:col>18</xdr:col>
                    <xdr:colOff>28575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Lundberg</dc:creator>
  <cp:lastModifiedBy>Liselott Ringman</cp:lastModifiedBy>
  <cp:lastPrinted>2017-11-29T23:08:19Z</cp:lastPrinted>
  <dcterms:created xsi:type="dcterms:W3CDTF">2015-09-29T07:17:21Z</dcterms:created>
  <dcterms:modified xsi:type="dcterms:W3CDTF">2018-11-26T12:04:57Z</dcterms:modified>
</cp:coreProperties>
</file>